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alencia\Desktop\PRESUPUESTO\TRANSPARENCIA\LEY DEL PRESUPUESTO (DECRETOS)\25-2018\19\"/>
    </mc:Choice>
  </mc:AlternateContent>
  <bookViews>
    <workbookView xWindow="0" yWindow="0" windowWidth="24000" windowHeight="8280"/>
  </bookViews>
  <sheets>
    <sheet name="Hoja 1" sheetId="5" r:id="rId1"/>
    <sheet name="Ejecución Financiera Mensual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0" i="5" l="1"/>
  <c r="O30" i="5"/>
  <c r="P19" i="5"/>
  <c r="P17" i="5"/>
  <c r="P15" i="5"/>
  <c r="P23" i="5"/>
  <c r="P22" i="5"/>
  <c r="P21" i="5"/>
  <c r="P18" i="5"/>
  <c r="P16" i="5"/>
  <c r="O28" i="5" l="1"/>
  <c r="S28" i="5" s="1"/>
  <c r="O19" i="5"/>
  <c r="O17" i="5"/>
  <c r="O18" i="5"/>
  <c r="O15" i="5"/>
  <c r="O16" i="5"/>
  <c r="N30" i="5"/>
  <c r="N28" i="5"/>
  <c r="N19" i="5"/>
  <c r="N17" i="5"/>
  <c r="N18" i="5"/>
  <c r="N15" i="5"/>
  <c r="N16" i="5"/>
  <c r="M19" i="5"/>
  <c r="O23" i="5"/>
  <c r="N23" i="5"/>
  <c r="M22" i="5"/>
  <c r="O21" i="5"/>
  <c r="M17" i="5"/>
  <c r="M18" i="5"/>
  <c r="M15" i="5"/>
  <c r="M16" i="5"/>
  <c r="S27" i="5"/>
  <c r="S31" i="5"/>
  <c r="S30" i="5"/>
  <c r="S29" i="5"/>
  <c r="S26" i="5"/>
  <c r="S25" i="5"/>
  <c r="S24" i="5"/>
  <c r="S23" i="5"/>
  <c r="S22" i="5"/>
  <c r="S21" i="5"/>
  <c r="S20" i="5"/>
  <c r="S19" i="5"/>
  <c r="S18" i="5"/>
  <c r="S17" i="5"/>
  <c r="R16" i="5"/>
  <c r="S16" i="5"/>
  <c r="T16" i="5" s="1"/>
  <c r="R15" i="5"/>
  <c r="R14" i="5"/>
  <c r="S14" i="5"/>
  <c r="T14" i="5" s="1"/>
  <c r="R13" i="5"/>
  <c r="S13" i="5"/>
  <c r="T13" i="5" s="1"/>
  <c r="R12" i="5"/>
  <c r="S12" i="5"/>
  <c r="T12" i="5" s="1"/>
  <c r="R11" i="5"/>
  <c r="S11" i="5"/>
  <c r="T11" i="5" s="1"/>
  <c r="S15" i="5" l="1"/>
  <c r="T15" i="5" s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C17" i="1" s="1"/>
  <c r="CB16" i="1"/>
  <c r="CC16" i="1" s="1"/>
  <c r="CB15" i="1"/>
  <c r="CC15" i="1" s="1"/>
  <c r="CB14" i="1"/>
  <c r="CC14" i="1" s="1"/>
  <c r="CB13" i="1"/>
  <c r="CC13" i="1" s="1"/>
  <c r="CB12" i="1"/>
  <c r="CC12" i="1" s="1"/>
  <c r="CA17" i="1"/>
  <c r="CA16" i="1"/>
  <c r="CA15" i="1"/>
  <c r="CA14" i="1"/>
  <c r="CA13" i="1"/>
  <c r="CA12" i="1"/>
</calcChain>
</file>

<file path=xl/sharedStrings.xml><?xml version="1.0" encoding="utf-8"?>
<sst xmlns="http://schemas.openxmlformats.org/spreadsheetml/2006/main" count="263" uniqueCount="70">
  <si>
    <t xml:space="preserve">Entidad: </t>
  </si>
  <si>
    <t>Ministerio de Relaciones Exteriores</t>
  </si>
  <si>
    <t>Población guatemalteca que recibe servicios de documentación, asistencia, atención y protección consular-migratoria en el exterior</t>
  </si>
  <si>
    <t>Servicios de documentación en el exterior</t>
  </si>
  <si>
    <t>Guatemaltecos beneficiados con servicios consulares y migratorios</t>
  </si>
  <si>
    <t>Gestión y representación en la protección de los intereses guatemaltecos en temas de carácter migratorio</t>
  </si>
  <si>
    <t>Coordinación y representación diplomática de carácter bilateral y cultural</t>
  </si>
  <si>
    <t>Coordinación y representación diplomática de carácter bilateral</t>
  </si>
  <si>
    <t>Gestiones para la promoción de la Política Cultural</t>
  </si>
  <si>
    <t>Coordinación y representación diplomática de carácter multilateral e integración regional</t>
  </si>
  <si>
    <t>Representación en organismos y foros internacionales</t>
  </si>
  <si>
    <t>Coordinación y representación ante la cooperación internacional</t>
  </si>
  <si>
    <t>Diálogos y negociaciones de carácter multilateral en materia de derechos humanos, pueblos indígenas, cultura, ambiente y derecho internacional</t>
  </si>
  <si>
    <t>Coordinación y representación en los diálogos y negociaciones en el marco de la Integración
Centroamericana</t>
  </si>
  <si>
    <t>Gestión y coordinación de la política económica internacional</t>
  </si>
  <si>
    <t>Gestiones político diplomáticas para el fortalecimiento de las relaciones internacionales</t>
  </si>
  <si>
    <t>Gestiones político diplomáticas para el fortalecimiento de las relaciones internacionales en el ámbito bilateral, multilateral y regional</t>
  </si>
  <si>
    <t>Promoción en el exterior de la integración económica, inversión, turismo y comercio exterior</t>
  </si>
  <si>
    <t>Promoción del intercambio académico y cultural</t>
  </si>
  <si>
    <t>Negociación y representación ante organismos internacionales, instituciones nacionales, e inspección y supervición de la frontera terrestre, fluvial y lacustre</t>
  </si>
  <si>
    <t>Inspección y supervisión de las fronteras terrestre, fluvial y lacustre</t>
  </si>
  <si>
    <t>Negociaciones técnicas y de seguimiento de iniciativas y compromisos en el marco de la Comisión Internacional de Límites y Aguas entre Guatemala y los paises vecinos</t>
  </si>
  <si>
    <t>Conservación, demarcación y estabilización de los límites terrestres, fluviales y lacustres entre Guatemala y los países vecinos</t>
  </si>
  <si>
    <t>Conservación y demarcación de los límites terrestres, fluviales y lacustres entre Guatemala y los países vecinos</t>
  </si>
  <si>
    <t>Estabilización de los límites fluviales entre Guatemala y los países vecinos</t>
  </si>
  <si>
    <t>F</t>
  </si>
  <si>
    <t>M</t>
  </si>
  <si>
    <t>Resultado</t>
  </si>
  <si>
    <t>Programa</t>
  </si>
  <si>
    <t>Producción (Intervenciones)</t>
  </si>
  <si>
    <t xml:space="preserve">E  </t>
  </si>
  <si>
    <t>A</t>
  </si>
  <si>
    <t>J</t>
  </si>
  <si>
    <t>S</t>
  </si>
  <si>
    <t>O</t>
  </si>
  <si>
    <t>N</t>
  </si>
  <si>
    <t>D</t>
  </si>
  <si>
    <t xml:space="preserve">Sin Resultado </t>
  </si>
  <si>
    <t>Para el 2018, se ha incrementado a 29.0% la cobertura de los servicios consulares y migratorios para los guatemaltecos en el exterior e interior del país (De 23.3% en 2015 a 29.0% en 2018)</t>
  </si>
  <si>
    <t>11-Servicios Consulares y Migratorios</t>
  </si>
  <si>
    <t>12-Servicios de Política Exterior</t>
  </si>
  <si>
    <t xml:space="preserve">13-Conservación y Demarcación de Límites Internacionales del Territorio Nacional </t>
  </si>
  <si>
    <t>Asistencia y atención consular</t>
  </si>
  <si>
    <t>Apoyo con protección consular y orientación migratoria/legal</t>
  </si>
  <si>
    <t xml:space="preserve">Apoyo humanitario a los guatemaltecos retornados de Estados Unidos de América y México a su llegada a Guatemala </t>
  </si>
  <si>
    <t>Servicios consulares-migratorios en oficinas centrales y delegaciones departamentales</t>
  </si>
  <si>
    <t>Costos</t>
  </si>
  <si>
    <t>Número de Beneficiarios</t>
  </si>
  <si>
    <t>Intervenciones Relevantes para el Logro de Resultados
(Montos en Quetzales)</t>
  </si>
  <si>
    <t xml:space="preserve">Ejecución Financiera Mensual 
</t>
  </si>
  <si>
    <t>N/A</t>
  </si>
  <si>
    <r>
      <t>Costo Fijo Total</t>
    </r>
    <r>
      <rPr>
        <b/>
        <vertAlign val="superscript"/>
        <sz val="14"/>
        <color theme="0"/>
        <rFont val="Cambria"/>
        <family val="1"/>
        <scheme val="major"/>
      </rPr>
      <t>1</t>
    </r>
  </si>
  <si>
    <r>
      <t>Costo Variable Total</t>
    </r>
    <r>
      <rPr>
        <b/>
        <vertAlign val="superscript"/>
        <sz val="14"/>
        <color theme="0"/>
        <rFont val="Cambria"/>
        <family val="1"/>
        <scheme val="major"/>
      </rPr>
      <t>1</t>
    </r>
  </si>
  <si>
    <r>
      <t>Costo Fijo Unitario</t>
    </r>
    <r>
      <rPr>
        <b/>
        <vertAlign val="superscript"/>
        <sz val="14"/>
        <color theme="0"/>
        <rFont val="Cambria"/>
        <family val="1"/>
        <scheme val="major"/>
      </rPr>
      <t>2</t>
    </r>
  </si>
  <si>
    <r>
      <t>Costo Variable Unitario</t>
    </r>
    <r>
      <rPr>
        <b/>
        <vertAlign val="superscript"/>
        <sz val="14"/>
        <color theme="0"/>
        <rFont val="Cambria"/>
        <family val="1"/>
        <scheme val="major"/>
      </rPr>
      <t>2</t>
    </r>
  </si>
  <si>
    <r>
      <t xml:space="preserve">Observaciones:
</t>
    </r>
    <r>
      <rPr>
        <vertAlign val="superscript"/>
        <sz val="12"/>
        <color theme="1"/>
        <rFont val="Cambria"/>
        <family val="1"/>
        <scheme val="major"/>
      </rPr>
      <t>1</t>
    </r>
    <r>
      <rPr>
        <sz val="12"/>
        <color theme="1"/>
        <rFont val="Cambria"/>
        <family val="1"/>
        <scheme val="major"/>
      </rPr>
      <t xml:space="preserve"> Los Costos Fijos y Variables están reportados en función al presupuesto regularizado en el  Sistema de Contabilidad Integrada (Sicoin), sin embargo, este monto no representa el 100% ejecutado, ya que por inconveninetes en la presentación de las liquidaciones y viculación de sistemas, no se ha regularizado el total de los gastos erogados. Por esta misma razón en algunos subroductos no se reporta costo a la fecha de rendición del presente informe.
</t>
    </r>
    <r>
      <rPr>
        <vertAlign val="superscript"/>
        <sz val="12"/>
        <color theme="1"/>
        <rFont val="Cambria"/>
        <family val="1"/>
        <scheme val="major"/>
      </rPr>
      <t>2</t>
    </r>
    <r>
      <rPr>
        <sz val="12"/>
        <color theme="1"/>
        <rFont val="Cambria"/>
        <family val="1"/>
        <scheme val="major"/>
      </rPr>
      <t xml:space="preserve"> Los Costos Unitarios Fijos y Variables se muestran con relación al Número de Beneficiarios.</t>
    </r>
  </si>
  <si>
    <t>Acciones de Gestión</t>
  </si>
  <si>
    <t>Ejecución Financiera Mensual</t>
  </si>
  <si>
    <t>Costo Fijo Total</t>
  </si>
  <si>
    <t>Guatemaltecos apoyados con asistencia y atención consular</t>
  </si>
  <si>
    <t>Guatemaltecos apoyados con protección consular y orientación migratoria/legal</t>
  </si>
  <si>
    <t>Guatemaltecos retornados de Estados Unidos de América y México con apoyo humanitario a su llegada a Guatemala</t>
  </si>
  <si>
    <t>Guatemaltecos con servicios consular-migratorios en oficinas centrales y delegaciones departamentales</t>
  </si>
  <si>
    <r>
      <t>Costo Fijo Unitario</t>
    </r>
    <r>
      <rPr>
        <b/>
        <vertAlign val="superscript"/>
        <sz val="14"/>
        <color theme="0"/>
        <rFont val="Gill Sans MT"/>
        <family val="2"/>
      </rPr>
      <t>1</t>
    </r>
  </si>
  <si>
    <r>
      <t>Costo Variable Total</t>
    </r>
    <r>
      <rPr>
        <b/>
        <vertAlign val="superscript"/>
        <sz val="14"/>
        <color theme="0"/>
        <rFont val="Gill Sans MT"/>
        <family val="2"/>
      </rPr>
      <t>1</t>
    </r>
  </si>
  <si>
    <r>
      <t>Costo Variable Unitario</t>
    </r>
    <r>
      <rPr>
        <b/>
        <vertAlign val="superscript"/>
        <sz val="14"/>
        <color theme="0"/>
        <rFont val="Gill Sans MT"/>
        <family val="2"/>
      </rPr>
      <t>1</t>
    </r>
  </si>
  <si>
    <r>
      <t xml:space="preserve">Observaciones:
</t>
    </r>
    <r>
      <rPr>
        <vertAlign val="superscript"/>
        <sz val="12"/>
        <color theme="1"/>
        <rFont val="Gill Sans MT"/>
        <family val="2"/>
      </rPr>
      <t>1</t>
    </r>
    <r>
      <rPr>
        <sz val="12"/>
        <color theme="1"/>
        <rFont val="Gill Sans MT"/>
        <family val="2"/>
      </rPr>
      <t xml:space="preserve">  Los Costos Unitarios Fijos y Variables se muestran con relación al Número de Beneficiarios.</t>
    </r>
  </si>
  <si>
    <t>Gestiones político diplomáticas en el marco de la soberanía y dominio del Estado de Guatemala</t>
  </si>
  <si>
    <t xml:space="preserve">Para el 2021 se ha incrementado a 33.4 % la cobertura de los servicios consulares y migratorios para la población guatemalteca en el exterior e interior del
país. </t>
  </si>
  <si>
    <t>Intervenciones Relevantes para el Logro de Resultados del Tercer Cuatrimestre 2021
(Montos en Quetzales)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</si>
</sst>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vertAlign val="superscript"/>
      <sz val="14"/>
      <color theme="0"/>
      <name val="Cambria"/>
      <family val="1"/>
      <scheme val="major"/>
    </font>
    <font>
      <vertAlign val="superscript"/>
      <sz val="12"/>
      <color theme="1"/>
      <name val="Cambria"/>
      <family val="1"/>
      <scheme val="major"/>
    </font>
    <font>
      <b/>
      <sz val="16"/>
      <color theme="1"/>
      <name val="Gill Sans MT"/>
      <family val="2"/>
    </font>
    <font>
      <b/>
      <sz val="14"/>
      <color theme="0"/>
      <name val="Gill Sans MT"/>
      <family val="2"/>
    </font>
    <font>
      <b/>
      <sz val="14"/>
      <color theme="1"/>
      <name val="Gill Sans MT"/>
      <family val="2"/>
    </font>
    <font>
      <sz val="14"/>
      <color theme="1"/>
      <name val="Gill Sans MT"/>
      <family val="2"/>
    </font>
    <font>
      <b/>
      <vertAlign val="superscript"/>
      <sz val="14"/>
      <color theme="0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12"/>
      <color theme="1"/>
      <name val="Gill Sans MT"/>
      <family val="2"/>
    </font>
    <font>
      <vertAlign val="superscript"/>
      <sz val="12"/>
      <color theme="1"/>
      <name val="Gill Sans MT"/>
      <family val="2"/>
    </font>
    <font>
      <sz val="18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11">
    <xf numFmtId="0" fontId="0" fillId="0" borderId="0" xfId="0"/>
    <xf numFmtId="0" fontId="7" fillId="2" borderId="0" xfId="0" applyFont="1" applyFill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vertical="center" wrapText="1"/>
    </xf>
    <xf numFmtId="164" fontId="6" fillId="3" borderId="4" xfId="1" applyFont="1" applyFill="1" applyBorder="1" applyAlignment="1">
      <alignment vertical="center" wrapText="1"/>
    </xf>
    <xf numFmtId="164" fontId="6" fillId="3" borderId="5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6" fillId="3" borderId="6" xfId="1" applyFont="1" applyFill="1" applyBorder="1" applyAlignment="1">
      <alignment vertical="center" wrapText="1"/>
    </xf>
    <xf numFmtId="164" fontId="6" fillId="3" borderId="7" xfId="1" applyFont="1" applyFill="1" applyBorder="1" applyAlignment="1">
      <alignment horizontal="center" vertical="center" wrapText="1"/>
    </xf>
    <xf numFmtId="164" fontId="6" fillId="3" borderId="8" xfId="1" applyFont="1" applyFill="1" applyBorder="1" applyAlignment="1">
      <alignment horizontal="center" vertical="center" wrapText="1"/>
    </xf>
    <xf numFmtId="164" fontId="6" fillId="3" borderId="8" xfId="1" applyFont="1" applyFill="1" applyBorder="1" applyAlignment="1">
      <alignment vertical="center" wrapText="1"/>
    </xf>
    <xf numFmtId="164" fontId="6" fillId="3" borderId="9" xfId="1" applyFont="1" applyFill="1" applyBorder="1" applyAlignment="1">
      <alignment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0" borderId="3" xfId="1" applyFont="1" applyBorder="1" applyAlignment="1">
      <alignment horizontal="center" vertical="center" wrapText="1"/>
    </xf>
    <xf numFmtId="164" fontId="6" fillId="0" borderId="3" xfId="1" applyFont="1" applyBorder="1" applyAlignment="1">
      <alignment vertical="center" wrapText="1"/>
    </xf>
    <xf numFmtId="164" fontId="6" fillId="0" borderId="4" xfId="1" applyFont="1" applyBorder="1" applyAlignment="1">
      <alignment vertical="center" wrapText="1"/>
    </xf>
    <xf numFmtId="164" fontId="6" fillId="0" borderId="5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vertical="center" wrapText="1"/>
    </xf>
    <xf numFmtId="164" fontId="6" fillId="0" borderId="6" xfId="1" applyFont="1" applyBorder="1" applyAlignment="1">
      <alignment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8" xfId="1" applyFont="1" applyBorder="1" applyAlignment="1">
      <alignment horizontal="center" vertical="center" wrapText="1"/>
    </xf>
    <xf numFmtId="164" fontId="6" fillId="0" borderId="8" xfId="1" applyFont="1" applyBorder="1" applyAlignment="1">
      <alignment vertical="center" wrapText="1"/>
    </xf>
    <xf numFmtId="164" fontId="6" fillId="0" borderId="9" xfId="1" applyFont="1" applyBorder="1" applyAlignment="1">
      <alignment vertical="center" wrapText="1"/>
    </xf>
    <xf numFmtId="164" fontId="6" fillId="0" borderId="10" xfId="1" applyFont="1" applyBorder="1" applyAlignment="1">
      <alignment horizontal="center" vertical="center" wrapText="1"/>
    </xf>
    <xf numFmtId="164" fontId="6" fillId="0" borderId="11" xfId="1" applyFont="1" applyBorder="1" applyAlignment="1">
      <alignment horizontal="center" vertical="center" wrapText="1"/>
    </xf>
    <xf numFmtId="164" fontId="6" fillId="0" borderId="11" xfId="1" applyFont="1" applyBorder="1" applyAlignment="1">
      <alignment vertical="center" wrapText="1"/>
    </xf>
    <xf numFmtId="164" fontId="6" fillId="0" borderId="12" xfId="1" applyFont="1" applyBorder="1" applyAlignment="1">
      <alignment vertical="center" wrapText="1"/>
    </xf>
    <xf numFmtId="164" fontId="6" fillId="0" borderId="13" xfId="1" applyFont="1" applyBorder="1" applyAlignment="1">
      <alignment horizontal="center" vertical="center" wrapText="1"/>
    </xf>
    <xf numFmtId="164" fontId="6" fillId="0" borderId="14" xfId="1" applyFont="1" applyBorder="1" applyAlignment="1">
      <alignment horizontal="center" vertical="center" wrapText="1"/>
    </xf>
    <xf numFmtId="164" fontId="6" fillId="0" borderId="14" xfId="1" applyFont="1" applyBorder="1" applyAlignment="1">
      <alignment vertical="center" wrapText="1"/>
    </xf>
    <xf numFmtId="164" fontId="6" fillId="0" borderId="15" xfId="1" applyFont="1" applyBorder="1" applyAlignment="1">
      <alignment vertical="center" wrapText="1"/>
    </xf>
    <xf numFmtId="164" fontId="11" fillId="3" borderId="3" xfId="1" applyFont="1" applyFill="1" applyBorder="1" applyAlignment="1">
      <alignment vertical="center" wrapText="1"/>
    </xf>
    <xf numFmtId="164" fontId="11" fillId="3" borderId="1" xfId="1" applyFont="1" applyFill="1" applyBorder="1" applyAlignment="1">
      <alignment vertical="center" wrapText="1"/>
    </xf>
    <xf numFmtId="164" fontId="11" fillId="3" borderId="8" xfId="1" applyFont="1" applyFill="1" applyBorder="1" applyAlignment="1">
      <alignment vertical="center" wrapText="1"/>
    </xf>
    <xf numFmtId="164" fontId="11" fillId="0" borderId="3" xfId="1" applyFont="1" applyBorder="1" applyAlignment="1">
      <alignment vertical="center" wrapText="1"/>
    </xf>
    <xf numFmtId="164" fontId="11" fillId="0" borderId="1" xfId="1" applyFont="1" applyBorder="1" applyAlignment="1">
      <alignment vertical="center" wrapText="1"/>
    </xf>
    <xf numFmtId="164" fontId="11" fillId="0" borderId="8" xfId="1" applyFont="1" applyBorder="1" applyAlignment="1">
      <alignment vertical="center" wrapText="1"/>
    </xf>
    <xf numFmtId="164" fontId="11" fillId="0" borderId="11" xfId="1" applyFont="1" applyBorder="1" applyAlignment="1">
      <alignment vertical="center" wrapText="1"/>
    </xf>
    <xf numFmtId="164" fontId="11" fillId="0" borderId="14" xfId="1" applyFont="1" applyBorder="1" applyAlignment="1">
      <alignment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1" fillId="3" borderId="8" xfId="1" applyFont="1" applyFill="1" applyBorder="1" applyAlignment="1">
      <alignment horizontal="center" vertical="center" wrapText="1"/>
    </xf>
    <xf numFmtId="164" fontId="11" fillId="0" borderId="3" xfId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164" fontId="11" fillId="0" borderId="8" xfId="1" applyFont="1" applyBorder="1" applyAlignment="1">
      <alignment horizontal="center" vertical="center" wrapText="1"/>
    </xf>
    <xf numFmtId="164" fontId="11" fillId="3" borderId="3" xfId="1" applyFont="1" applyFill="1" applyBorder="1" applyAlignment="1">
      <alignment horizontal="center" vertical="center" wrapText="1"/>
    </xf>
    <xf numFmtId="164" fontId="11" fillId="0" borderId="11" xfId="1" applyFont="1" applyBorder="1" applyAlignment="1">
      <alignment horizontal="center" vertical="center" wrapText="1"/>
    </xf>
    <xf numFmtId="164" fontId="11" fillId="0" borderId="14" xfId="1" applyFont="1" applyBorder="1" applyAlignment="1">
      <alignment horizontal="center" vertical="center" wrapText="1"/>
    </xf>
    <xf numFmtId="164" fontId="11" fillId="3" borderId="4" xfId="1" applyFont="1" applyFill="1" applyBorder="1" applyAlignment="1">
      <alignment vertical="center" wrapText="1"/>
    </xf>
    <xf numFmtId="164" fontId="11" fillId="3" borderId="6" xfId="1" applyFont="1" applyFill="1" applyBorder="1" applyAlignment="1">
      <alignment vertical="center" wrapText="1"/>
    </xf>
    <xf numFmtId="164" fontId="11" fillId="3" borderId="9" xfId="1" applyFont="1" applyFill="1" applyBorder="1" applyAlignment="1">
      <alignment vertical="center" wrapText="1"/>
    </xf>
    <xf numFmtId="164" fontId="11" fillId="0" borderId="4" xfId="1" applyFont="1" applyBorder="1" applyAlignment="1">
      <alignment vertical="center" wrapText="1"/>
    </xf>
    <xf numFmtId="164" fontId="11" fillId="0" borderId="6" xfId="1" applyFont="1" applyBorder="1" applyAlignment="1">
      <alignment vertical="center" wrapText="1"/>
    </xf>
    <xf numFmtId="164" fontId="11" fillId="0" borderId="12" xfId="1" applyFont="1" applyBorder="1" applyAlignment="1">
      <alignment vertical="center" wrapText="1"/>
    </xf>
    <xf numFmtId="164" fontId="11" fillId="0" borderId="9" xfId="1" applyFont="1" applyBorder="1" applyAlignment="1">
      <alignment vertical="center" wrapText="1"/>
    </xf>
    <xf numFmtId="164" fontId="11" fillId="0" borderId="15" xfId="1" applyFont="1" applyBorder="1" applyAlignment="1">
      <alignment vertical="center" wrapText="1"/>
    </xf>
    <xf numFmtId="164" fontId="6" fillId="3" borderId="10" xfId="1" applyFont="1" applyFill="1" applyBorder="1" applyAlignment="1">
      <alignment horizontal="center" vertical="center"/>
    </xf>
    <xf numFmtId="164" fontId="6" fillId="3" borderId="11" xfId="1" applyFont="1" applyFill="1" applyBorder="1" applyAlignment="1">
      <alignment horizontal="center" vertical="center"/>
    </xf>
    <xf numFmtId="164" fontId="6" fillId="3" borderId="5" xfId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164" fontId="6" fillId="3" borderId="7" xfId="1" applyFont="1" applyFill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6" fillId="0" borderId="5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6" fillId="0" borderId="7" xfId="1" applyFont="1" applyBorder="1" applyAlignment="1">
      <alignment horizontal="center" vertical="center"/>
    </xf>
    <xf numFmtId="164" fontId="6" fillId="0" borderId="8" xfId="1" applyFont="1" applyBorder="1" applyAlignment="1">
      <alignment horizontal="center" vertical="center"/>
    </xf>
    <xf numFmtId="164" fontId="6" fillId="3" borderId="13" xfId="1" applyFont="1" applyFill="1" applyBorder="1" applyAlignment="1">
      <alignment horizontal="center" vertical="center"/>
    </xf>
    <xf numFmtId="164" fontId="6" fillId="3" borderId="14" xfId="1" applyFont="1" applyFill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164" fontId="6" fillId="3" borderId="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5" fontId="6" fillId="3" borderId="12" xfId="1" applyNumberFormat="1" applyFont="1" applyFill="1" applyBorder="1" applyAlignment="1">
      <alignment horizontal="center" vertical="center"/>
    </xf>
    <xf numFmtId="165" fontId="6" fillId="3" borderId="6" xfId="1" applyNumberFormat="1" applyFont="1" applyFill="1" applyBorder="1" applyAlignment="1">
      <alignment horizontal="center" vertical="center"/>
    </xf>
    <xf numFmtId="165" fontId="6" fillId="3" borderId="9" xfId="1" applyNumberFormat="1" applyFont="1" applyFill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165" fontId="6" fillId="3" borderId="4" xfId="1" applyNumberFormat="1" applyFont="1" applyFill="1" applyBorder="1" applyAlignment="1">
      <alignment horizontal="center" vertical="center"/>
    </xf>
    <xf numFmtId="165" fontId="6" fillId="3" borderId="15" xfId="1" applyNumberFormat="1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vertical="center" wrapText="1"/>
    </xf>
    <xf numFmtId="164" fontId="20" fillId="3" borderId="2" xfId="1" applyFont="1" applyFill="1" applyBorder="1" applyAlignment="1">
      <alignment horizontal="center" vertical="center" wrapText="1"/>
    </xf>
    <xf numFmtId="164" fontId="21" fillId="3" borderId="3" xfId="1" applyFont="1" applyFill="1" applyBorder="1" applyAlignment="1">
      <alignment horizontal="center" vertical="center" wrapText="1"/>
    </xf>
    <xf numFmtId="164" fontId="20" fillId="3" borderId="3" xfId="1" applyFont="1" applyFill="1" applyBorder="1" applyAlignment="1">
      <alignment horizontal="center" vertical="center" wrapText="1"/>
    </xf>
    <xf numFmtId="164" fontId="20" fillId="3" borderId="4" xfId="1" applyFont="1" applyFill="1" applyBorder="1" applyAlignment="1">
      <alignment vertical="center" wrapText="1"/>
    </xf>
    <xf numFmtId="164" fontId="20" fillId="3" borderId="10" xfId="1" applyFont="1" applyFill="1" applyBorder="1" applyAlignment="1">
      <alignment horizontal="center" vertical="center"/>
    </xf>
    <xf numFmtId="164" fontId="20" fillId="3" borderId="11" xfId="1" applyFont="1" applyFill="1" applyBorder="1" applyAlignment="1">
      <alignment horizontal="center" vertical="center"/>
    </xf>
    <xf numFmtId="165" fontId="20" fillId="3" borderId="12" xfId="1" applyNumberFormat="1" applyFont="1" applyFill="1" applyBorder="1" applyAlignment="1">
      <alignment horizontal="center" vertical="center"/>
    </xf>
    <xf numFmtId="0" fontId="1" fillId="0" borderId="0" xfId="0" applyFont="1"/>
    <xf numFmtId="0" fontId="20" fillId="3" borderId="23" xfId="0" applyFont="1" applyFill="1" applyBorder="1" applyAlignment="1">
      <alignment vertical="center" wrapText="1"/>
    </xf>
    <xf numFmtId="164" fontId="20" fillId="3" borderId="5" xfId="1" applyFont="1" applyFill="1" applyBorder="1" applyAlignment="1">
      <alignment horizontal="center" vertical="center" wrapText="1"/>
    </xf>
    <xf numFmtId="164" fontId="21" fillId="3" borderId="1" xfId="1" applyFont="1" applyFill="1" applyBorder="1" applyAlignment="1">
      <alignment horizontal="center" vertical="center" wrapText="1"/>
    </xf>
    <xf numFmtId="164" fontId="21" fillId="3" borderId="1" xfId="1" applyFont="1" applyFill="1" applyBorder="1" applyAlignment="1">
      <alignment vertical="center" wrapText="1"/>
    </xf>
    <xf numFmtId="164" fontId="20" fillId="3" borderId="1" xfId="1" applyFont="1" applyFill="1" applyBorder="1" applyAlignment="1">
      <alignment vertical="center" wrapText="1"/>
    </xf>
    <xf numFmtId="164" fontId="20" fillId="3" borderId="1" xfId="1" applyFont="1" applyFill="1" applyBorder="1" applyAlignment="1">
      <alignment horizontal="center" vertical="center" wrapText="1"/>
    </xf>
    <xf numFmtId="164" fontId="20" fillId="3" borderId="6" xfId="1" applyFont="1" applyFill="1" applyBorder="1" applyAlignment="1">
      <alignment vertical="center" wrapText="1"/>
    </xf>
    <xf numFmtId="164" fontId="20" fillId="3" borderId="5" xfId="1" applyFont="1" applyFill="1" applyBorder="1" applyAlignment="1">
      <alignment horizontal="center" vertical="center"/>
    </xf>
    <xf numFmtId="164" fontId="20" fillId="3" borderId="1" xfId="1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vertical="center" wrapText="1"/>
    </xf>
    <xf numFmtId="164" fontId="20" fillId="3" borderId="7" xfId="1" applyFont="1" applyFill="1" applyBorder="1" applyAlignment="1">
      <alignment horizontal="center" vertical="center" wrapText="1"/>
    </xf>
    <xf numFmtId="164" fontId="21" fillId="3" borderId="8" xfId="1" applyFont="1" applyFill="1" applyBorder="1" applyAlignment="1">
      <alignment horizontal="center" vertical="center" wrapText="1"/>
    </xf>
    <xf numFmtId="164" fontId="21" fillId="3" borderId="8" xfId="1" applyFont="1" applyFill="1" applyBorder="1" applyAlignment="1">
      <alignment vertical="center" wrapText="1"/>
    </xf>
    <xf numFmtId="164" fontId="20" fillId="3" borderId="8" xfId="1" applyFont="1" applyFill="1" applyBorder="1" applyAlignment="1">
      <alignment vertical="center" wrapText="1"/>
    </xf>
    <xf numFmtId="164" fontId="20" fillId="3" borderId="8" xfId="1" applyFont="1" applyFill="1" applyBorder="1" applyAlignment="1">
      <alignment horizontal="center" vertical="center" wrapText="1"/>
    </xf>
    <xf numFmtId="164" fontId="20" fillId="3" borderId="9" xfId="1" applyFont="1" applyFill="1" applyBorder="1" applyAlignment="1">
      <alignment vertical="center" wrapText="1"/>
    </xf>
    <xf numFmtId="164" fontId="20" fillId="3" borderId="13" xfId="1" applyFont="1" applyFill="1" applyBorder="1" applyAlignment="1">
      <alignment horizontal="center" vertical="center"/>
    </xf>
    <xf numFmtId="164" fontId="20" fillId="3" borderId="14" xfId="1" applyFont="1" applyFill="1" applyBorder="1" applyAlignment="1">
      <alignment horizontal="center" vertical="center"/>
    </xf>
    <xf numFmtId="165" fontId="20" fillId="3" borderId="42" xfId="1" applyNumberFormat="1" applyFont="1" applyFill="1" applyBorder="1" applyAlignment="1">
      <alignment horizontal="center" vertical="center"/>
    </xf>
    <xf numFmtId="0" fontId="20" fillId="0" borderId="27" xfId="0" applyFont="1" applyBorder="1" applyAlignment="1">
      <alignment vertical="center" wrapText="1"/>
    </xf>
    <xf numFmtId="164" fontId="20" fillId="0" borderId="2" xfId="1" applyFont="1" applyBorder="1" applyAlignment="1">
      <alignment horizontal="center" vertical="center" wrapText="1"/>
    </xf>
    <xf numFmtId="164" fontId="21" fillId="0" borderId="3" xfId="1" applyFont="1" applyBorder="1" applyAlignment="1">
      <alignment horizontal="center" vertical="center" wrapText="1"/>
    </xf>
    <xf numFmtId="164" fontId="21" fillId="0" borderId="3" xfId="1" applyFont="1" applyBorder="1" applyAlignment="1">
      <alignment vertical="center" wrapText="1"/>
    </xf>
    <xf numFmtId="164" fontId="20" fillId="0" borderId="3" xfId="1" applyFont="1" applyBorder="1" applyAlignment="1">
      <alignment vertical="center" wrapText="1"/>
    </xf>
    <xf numFmtId="164" fontId="20" fillId="0" borderId="3" xfId="1" applyFont="1" applyBorder="1" applyAlignment="1">
      <alignment horizontal="center" vertical="center" wrapText="1"/>
    </xf>
    <xf numFmtId="164" fontId="20" fillId="0" borderId="27" xfId="1" applyFont="1" applyBorder="1" applyAlignment="1">
      <alignment vertical="center" wrapText="1"/>
    </xf>
    <xf numFmtId="164" fontId="20" fillId="0" borderId="2" xfId="1" applyFont="1" applyBorder="1" applyAlignment="1">
      <alignment horizontal="center" vertical="center"/>
    </xf>
    <xf numFmtId="164" fontId="20" fillId="0" borderId="3" xfId="1" applyFont="1" applyBorder="1" applyAlignment="1">
      <alignment horizontal="center" vertical="center"/>
    </xf>
    <xf numFmtId="165" fontId="20" fillId="0" borderId="4" xfId="1" applyNumberFormat="1" applyFont="1" applyBorder="1" applyAlignment="1">
      <alignment horizontal="center" vertical="center"/>
    </xf>
    <xf numFmtId="0" fontId="20" fillId="0" borderId="23" xfId="0" applyFont="1" applyBorder="1" applyAlignment="1">
      <alignment vertical="center" wrapText="1"/>
    </xf>
    <xf numFmtId="164" fontId="20" fillId="0" borderId="5" xfId="1" applyFont="1" applyBorder="1" applyAlignment="1">
      <alignment horizontal="center" vertical="center" wrapText="1"/>
    </xf>
    <xf numFmtId="164" fontId="21" fillId="0" borderId="1" xfId="1" applyFont="1" applyBorder="1" applyAlignment="1">
      <alignment horizontal="center" vertical="center" wrapText="1"/>
    </xf>
    <xf numFmtId="164" fontId="21" fillId="0" borderId="1" xfId="1" applyFont="1" applyBorder="1" applyAlignment="1">
      <alignment vertical="center" wrapText="1"/>
    </xf>
    <xf numFmtId="164" fontId="20" fillId="0" borderId="1" xfId="1" applyFont="1" applyBorder="1" applyAlignment="1">
      <alignment vertical="center" wrapText="1"/>
    </xf>
    <xf numFmtId="164" fontId="20" fillId="0" borderId="1" xfId="1" applyFont="1" applyBorder="1" applyAlignment="1">
      <alignment horizontal="center" vertical="center" wrapText="1"/>
    </xf>
    <xf numFmtId="164" fontId="20" fillId="0" borderId="23" xfId="1" applyFont="1" applyBorder="1" applyAlignment="1">
      <alignment vertical="center" wrapText="1"/>
    </xf>
    <xf numFmtId="164" fontId="20" fillId="0" borderId="5" xfId="1" applyFont="1" applyBorder="1" applyAlignment="1">
      <alignment horizontal="center" vertical="center"/>
    </xf>
    <xf numFmtId="164" fontId="20" fillId="0" borderId="1" xfId="1" applyFont="1" applyBorder="1" applyAlignment="1">
      <alignment horizontal="center" vertical="center"/>
    </xf>
    <xf numFmtId="165" fontId="20" fillId="0" borderId="6" xfId="1" applyNumberFormat="1" applyFont="1" applyBorder="1" applyAlignment="1">
      <alignment horizontal="center" vertical="center"/>
    </xf>
    <xf numFmtId="0" fontId="20" fillId="0" borderId="28" xfId="0" applyFont="1" applyBorder="1" applyAlignment="1">
      <alignment vertical="center" wrapText="1"/>
    </xf>
    <xf numFmtId="164" fontId="20" fillId="0" borderId="7" xfId="1" applyFont="1" applyBorder="1" applyAlignment="1">
      <alignment horizontal="center" vertical="center" wrapText="1"/>
    </xf>
    <xf numFmtId="164" fontId="21" fillId="0" borderId="8" xfId="1" applyFont="1" applyBorder="1" applyAlignment="1">
      <alignment horizontal="center" vertical="center" wrapText="1"/>
    </xf>
    <xf numFmtId="164" fontId="21" fillId="0" borderId="8" xfId="1" applyFont="1" applyBorder="1" applyAlignment="1">
      <alignment vertical="center" wrapText="1"/>
    </xf>
    <xf numFmtId="164" fontId="20" fillId="0" borderId="8" xfId="1" applyFont="1" applyBorder="1" applyAlignment="1">
      <alignment vertical="center" wrapText="1"/>
    </xf>
    <xf numFmtId="164" fontId="20" fillId="0" borderId="8" xfId="1" applyFont="1" applyBorder="1" applyAlignment="1">
      <alignment horizontal="center" vertical="center" wrapText="1"/>
    </xf>
    <xf numFmtId="164" fontId="20" fillId="0" borderId="28" xfId="1" applyFont="1" applyBorder="1" applyAlignment="1">
      <alignment vertical="center" wrapText="1"/>
    </xf>
    <xf numFmtId="164" fontId="20" fillId="0" borderId="7" xfId="1" applyFont="1" applyBorder="1" applyAlignment="1">
      <alignment horizontal="center" vertical="center"/>
    </xf>
    <xf numFmtId="164" fontId="20" fillId="0" borderId="8" xfId="1" applyFont="1" applyBorder="1" applyAlignment="1">
      <alignment horizontal="center" vertical="center"/>
    </xf>
    <xf numFmtId="165" fontId="20" fillId="0" borderId="9" xfId="1" applyNumberFormat="1" applyFont="1" applyBorder="1" applyAlignment="1">
      <alignment horizontal="center" vertical="center"/>
    </xf>
    <xf numFmtId="164" fontId="21" fillId="3" borderId="3" xfId="1" applyFont="1" applyFill="1" applyBorder="1" applyAlignment="1">
      <alignment vertical="center" wrapText="1"/>
    </xf>
    <xf numFmtId="164" fontId="20" fillId="3" borderId="3" xfId="1" applyFont="1" applyFill="1" applyBorder="1" applyAlignment="1">
      <alignment vertical="center" wrapText="1"/>
    </xf>
    <xf numFmtId="164" fontId="20" fillId="3" borderId="7" xfId="1" applyFont="1" applyFill="1" applyBorder="1" applyAlignment="1">
      <alignment horizontal="center" vertical="center"/>
    </xf>
    <xf numFmtId="164" fontId="20" fillId="3" borderId="8" xfId="1" applyFont="1" applyFill="1" applyBorder="1" applyAlignment="1">
      <alignment horizontal="center" vertical="center"/>
    </xf>
    <xf numFmtId="165" fontId="20" fillId="3" borderId="9" xfId="1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vertical="center" wrapText="1"/>
    </xf>
    <xf numFmtId="164" fontId="20" fillId="0" borderId="10" xfId="1" applyFont="1" applyBorder="1" applyAlignment="1">
      <alignment horizontal="center" vertical="center" wrapText="1"/>
    </xf>
    <xf numFmtId="164" fontId="21" fillId="0" borderId="11" xfId="1" applyFont="1" applyBorder="1" applyAlignment="1">
      <alignment horizontal="center" vertical="center" wrapText="1"/>
    </xf>
    <xf numFmtId="164" fontId="21" fillId="0" borderId="11" xfId="1" applyFont="1" applyBorder="1" applyAlignment="1">
      <alignment vertical="center" wrapText="1"/>
    </xf>
    <xf numFmtId="164" fontId="20" fillId="0" borderId="11" xfId="1" applyFont="1" applyBorder="1" applyAlignment="1">
      <alignment vertical="center" wrapText="1"/>
    </xf>
    <xf numFmtId="164" fontId="20" fillId="0" borderId="11" xfId="1" applyFont="1" applyBorder="1" applyAlignment="1">
      <alignment horizontal="center" vertical="center" wrapText="1"/>
    </xf>
    <xf numFmtId="164" fontId="20" fillId="0" borderId="12" xfId="1" applyFont="1" applyBorder="1" applyAlignment="1">
      <alignment vertical="center" wrapText="1"/>
    </xf>
    <xf numFmtId="164" fontId="20" fillId="0" borderId="6" xfId="1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164" fontId="20" fillId="0" borderId="13" xfId="1" applyFont="1" applyBorder="1" applyAlignment="1">
      <alignment horizontal="center" vertical="center" wrapText="1"/>
    </xf>
    <xf numFmtId="164" fontId="21" fillId="0" borderId="14" xfId="1" applyFont="1" applyBorder="1" applyAlignment="1">
      <alignment horizontal="center" vertical="center" wrapText="1"/>
    </xf>
    <xf numFmtId="164" fontId="21" fillId="0" borderId="14" xfId="1" applyFont="1" applyBorder="1" applyAlignment="1">
      <alignment vertical="center" wrapText="1"/>
    </xf>
    <xf numFmtId="164" fontId="20" fillId="0" borderId="14" xfId="1" applyFont="1" applyBorder="1" applyAlignment="1">
      <alignment vertical="center" wrapText="1"/>
    </xf>
    <xf numFmtId="164" fontId="20" fillId="0" borderId="14" xfId="1" applyFont="1" applyBorder="1" applyAlignment="1">
      <alignment horizontal="center" vertical="center" wrapText="1"/>
    </xf>
    <xf numFmtId="164" fontId="20" fillId="0" borderId="15" xfId="1" applyFont="1" applyBorder="1" applyAlignment="1">
      <alignment vertical="center" wrapText="1"/>
    </xf>
    <xf numFmtId="165" fontId="20" fillId="3" borderId="6" xfId="1" applyNumberFormat="1" applyFont="1" applyFill="1" applyBorder="1" applyAlignment="1">
      <alignment horizontal="center" vertical="center"/>
    </xf>
    <xf numFmtId="165" fontId="20" fillId="3" borderId="15" xfId="1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/>
    </xf>
    <xf numFmtId="164" fontId="20" fillId="0" borderId="9" xfId="1" applyFont="1" applyBorder="1" applyAlignment="1">
      <alignment vertical="center" wrapText="1"/>
    </xf>
    <xf numFmtId="164" fontId="20" fillId="3" borderId="2" xfId="1" applyFont="1" applyFill="1" applyBorder="1" applyAlignment="1">
      <alignment horizontal="center" vertical="center"/>
    </xf>
    <xf numFmtId="164" fontId="20" fillId="3" borderId="3" xfId="1" applyFont="1" applyFill="1" applyBorder="1" applyAlignment="1">
      <alignment horizontal="center" vertical="center"/>
    </xf>
    <xf numFmtId="165" fontId="20" fillId="3" borderId="4" xfId="1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20" fillId="3" borderId="39" xfId="1" applyFont="1" applyFill="1" applyBorder="1" applyAlignment="1">
      <alignment horizontal="center" vertical="center"/>
    </xf>
    <xf numFmtId="164" fontId="20" fillId="3" borderId="51" xfId="1" applyFont="1" applyFill="1" applyBorder="1" applyAlignment="1">
      <alignment horizontal="center" vertical="center"/>
    </xf>
    <xf numFmtId="164" fontId="20" fillId="3" borderId="50" xfId="1" applyFont="1" applyFill="1" applyBorder="1" applyAlignment="1">
      <alignment horizontal="center" vertical="center"/>
    </xf>
    <xf numFmtId="164" fontId="20" fillId="3" borderId="52" xfId="1" applyFont="1" applyFill="1" applyBorder="1" applyAlignment="1">
      <alignment horizontal="center" vertical="center"/>
    </xf>
    <xf numFmtId="164" fontId="20" fillId="3" borderId="33" xfId="1" applyFont="1" applyFill="1" applyBorder="1" applyAlignment="1">
      <alignment horizontal="center" vertical="center"/>
    </xf>
    <xf numFmtId="43" fontId="1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1" fillId="0" borderId="0" xfId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43" fontId="1" fillId="0" borderId="0" xfId="0" applyNumberFormat="1" applyFont="1" applyFill="1" applyAlignment="1">
      <alignment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3" borderId="32" xfId="0" applyFont="1" applyFill="1" applyBorder="1" applyAlignment="1">
      <alignment horizontal="left" vertical="center" wrapText="1"/>
    </xf>
    <xf numFmtId="0" fontId="19" fillId="3" borderId="34" xfId="0" applyFont="1" applyFill="1" applyBorder="1" applyAlignment="1">
      <alignment horizontal="left" vertical="center" wrapText="1"/>
    </xf>
    <xf numFmtId="49" fontId="22" fillId="0" borderId="46" xfId="0" applyNumberFormat="1" applyFont="1" applyBorder="1" applyAlignment="1">
      <alignment horizontal="left" vertical="top" wrapText="1"/>
    </xf>
    <xf numFmtId="49" fontId="19" fillId="3" borderId="17" xfId="0" applyNumberFormat="1" applyFont="1" applyFill="1" applyBorder="1" applyAlignment="1">
      <alignment horizontal="left" vertical="center" wrapText="1"/>
    </xf>
    <xf numFmtId="49" fontId="19" fillId="3" borderId="22" xfId="0" applyNumberFormat="1" applyFont="1" applyFill="1" applyBorder="1" applyAlignment="1">
      <alignment horizontal="left" vertical="center" wrapText="1"/>
    </xf>
    <xf numFmtId="49" fontId="19" fillId="3" borderId="18" xfId="0" applyNumberFormat="1" applyFont="1" applyFill="1" applyBorder="1" applyAlignment="1">
      <alignment horizontal="left" vertical="center" wrapText="1"/>
    </xf>
    <xf numFmtId="0" fontId="19" fillId="3" borderId="33" xfId="0" applyFont="1" applyFill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48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49" fontId="3" fillId="0" borderId="46" xfId="0" applyNumberFormat="1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4" fontId="11" fillId="0" borderId="38" xfId="1" applyFont="1" applyBorder="1" applyAlignment="1">
      <alignment horizontal="center" vertical="center" wrapText="1"/>
    </xf>
    <xf numFmtId="164" fontId="11" fillId="0" borderId="40" xfId="1" applyFont="1" applyBorder="1" applyAlignment="1">
      <alignment horizontal="center" vertical="center" wrapText="1"/>
    </xf>
    <xf numFmtId="164" fontId="11" fillId="0" borderId="41" xfId="1" applyFont="1" applyBorder="1" applyAlignment="1">
      <alignment horizontal="center" vertical="center" wrapText="1"/>
    </xf>
    <xf numFmtId="164" fontId="11" fillId="0" borderId="43" xfId="1" applyFont="1" applyBorder="1" applyAlignment="1">
      <alignment horizontal="center" vertical="center" wrapText="1"/>
    </xf>
    <xf numFmtId="164" fontId="6" fillId="0" borderId="38" xfId="1" applyFont="1" applyBorder="1" applyAlignment="1">
      <alignment horizontal="center" vertical="center" wrapText="1"/>
    </xf>
    <xf numFmtId="164" fontId="6" fillId="0" borderId="40" xfId="1" applyFont="1" applyBorder="1" applyAlignment="1">
      <alignment horizontal="center" vertical="center" wrapText="1"/>
    </xf>
    <xf numFmtId="164" fontId="6" fillId="0" borderId="35" xfId="1" applyFont="1" applyBorder="1" applyAlignment="1">
      <alignment horizontal="center" vertical="center" wrapText="1"/>
    </xf>
    <xf numFmtId="164" fontId="6" fillId="0" borderId="37" xfId="1" applyFont="1" applyBorder="1" applyAlignment="1">
      <alignment horizontal="center" vertical="center" wrapText="1"/>
    </xf>
    <xf numFmtId="164" fontId="6" fillId="0" borderId="36" xfId="1" applyFont="1" applyBorder="1" applyAlignment="1">
      <alignment horizontal="center" vertical="center" wrapText="1"/>
    </xf>
    <xf numFmtId="164" fontId="6" fillId="0" borderId="39" xfId="1" applyFont="1" applyBorder="1" applyAlignment="1">
      <alignment horizontal="center" vertical="center" wrapText="1"/>
    </xf>
    <xf numFmtId="164" fontId="6" fillId="3" borderId="35" xfId="1" applyFont="1" applyFill="1" applyBorder="1" applyAlignment="1">
      <alignment horizontal="center" vertical="center" wrapText="1"/>
    </xf>
    <xf numFmtId="164" fontId="6" fillId="3" borderId="36" xfId="1" applyFont="1" applyFill="1" applyBorder="1" applyAlignment="1">
      <alignment horizontal="center" vertical="center" wrapText="1"/>
    </xf>
    <xf numFmtId="164" fontId="6" fillId="3" borderId="37" xfId="1" applyFont="1" applyFill="1" applyBorder="1" applyAlignment="1">
      <alignment horizontal="center" vertical="center" wrapText="1"/>
    </xf>
    <xf numFmtId="164" fontId="6" fillId="0" borderId="41" xfId="1" applyFont="1" applyBorder="1" applyAlignment="1">
      <alignment horizontal="center" vertical="center" wrapText="1"/>
    </xf>
    <xf numFmtId="164" fontId="6" fillId="0" borderId="42" xfId="1" applyFont="1" applyBorder="1" applyAlignment="1">
      <alignment horizontal="center" vertical="center" wrapText="1"/>
    </xf>
    <xf numFmtId="164" fontId="6" fillId="0" borderId="43" xfId="1" applyFont="1" applyBorder="1" applyAlignment="1">
      <alignment horizontal="center" vertical="center" wrapText="1"/>
    </xf>
    <xf numFmtId="164" fontId="6" fillId="3" borderId="41" xfId="1" applyFont="1" applyFill="1" applyBorder="1" applyAlignment="1">
      <alignment horizontal="center" vertical="center" wrapText="1"/>
    </xf>
    <xf numFmtId="164" fontId="6" fillId="3" borderId="42" xfId="1" applyFont="1" applyFill="1" applyBorder="1" applyAlignment="1">
      <alignment horizontal="center" vertical="center" wrapText="1"/>
    </xf>
    <xf numFmtId="164" fontId="6" fillId="3" borderId="43" xfId="1" applyFont="1" applyFill="1" applyBorder="1" applyAlignment="1">
      <alignment horizontal="center" vertical="center" wrapText="1"/>
    </xf>
    <xf numFmtId="164" fontId="6" fillId="3" borderId="38" xfId="1" applyFont="1" applyFill="1" applyBorder="1" applyAlignment="1">
      <alignment horizontal="center" vertical="center" wrapText="1"/>
    </xf>
    <xf numFmtId="164" fontId="6" fillId="3" borderId="39" xfId="1" applyFont="1" applyFill="1" applyBorder="1" applyAlignment="1">
      <alignment horizontal="center" vertical="center" wrapText="1"/>
    </xf>
    <xf numFmtId="164" fontId="6" fillId="3" borderId="40" xfId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2" xfId="0" applyNumberFormat="1" applyFont="1" applyFill="1" applyBorder="1" applyAlignment="1">
      <alignment horizontal="left"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240617</xdr:colOff>
      <xdr:row>2</xdr:row>
      <xdr:rowOff>99391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443" cy="463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832758</xdr:colOff>
      <xdr:row>0</xdr:row>
      <xdr:rowOff>138794</xdr:rowOff>
    </xdr:from>
    <xdr:to>
      <xdr:col>2</xdr:col>
      <xdr:colOff>571500</xdr:colOff>
      <xdr:row>4</xdr:row>
      <xdr:rowOff>126867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9" t="6100" r="58567" b="65397"/>
        <a:stretch/>
      </xdr:blipFill>
      <xdr:spPr bwMode="auto">
        <a:xfrm>
          <a:off x="996044" y="138794"/>
          <a:ext cx="1344385" cy="695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1847848</xdr:colOff>
      <xdr:row>0</xdr:row>
      <xdr:rowOff>151041</xdr:rowOff>
    </xdr:from>
    <xdr:to>
      <xdr:col>4</xdr:col>
      <xdr:colOff>2554571</xdr:colOff>
      <xdr:row>5</xdr:row>
      <xdr:rowOff>40823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7134" y="151041"/>
          <a:ext cx="706723" cy="7742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tabSelected="1" zoomScale="80" zoomScaleNormal="80" workbookViewId="0">
      <selection activeCell="D8" sqref="D8:D10"/>
    </sheetView>
  </sheetViews>
  <sheetFormatPr baseColWidth="10" defaultColWidth="11.42578125" defaultRowHeight="17.25" x14ac:dyDescent="0.25"/>
  <cols>
    <col min="1" max="1" width="24.140625" style="107" customWidth="1"/>
    <col min="2" max="2" width="23.42578125" style="202" customWidth="1"/>
    <col min="3" max="3" width="43.85546875" style="107" customWidth="1"/>
    <col min="4" max="4" width="59.42578125" style="107" customWidth="1"/>
    <col min="5" max="12" width="14.7109375" style="107" hidden="1" customWidth="1"/>
    <col min="13" max="13" width="14.7109375" style="107" customWidth="1"/>
    <col min="14" max="14" width="17" style="107" customWidth="1"/>
    <col min="15" max="20" width="14.7109375" style="107" customWidth="1"/>
    <col min="21" max="21" width="17.85546875" style="107" bestFit="1" customWidth="1"/>
    <col min="22" max="16384" width="11.42578125" style="107"/>
  </cols>
  <sheetData>
    <row r="1" spans="1:24" ht="14.25" customHeight="1" x14ac:dyDescent="0.25">
      <c r="A1" s="232" t="s">
        <v>69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</row>
    <row r="2" spans="1:24" ht="14.25" customHeight="1" x14ac:dyDescent="0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1:24" ht="14.25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4" ht="14.25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4" ht="14.25" customHeight="1" x14ac:dyDescent="0.25">
      <c r="A5" s="108"/>
      <c r="B5" s="109"/>
      <c r="C5" s="108"/>
      <c r="D5" s="108"/>
    </row>
    <row r="6" spans="1:24" ht="21.75" x14ac:dyDescent="0.25">
      <c r="A6" s="110" t="s">
        <v>0</v>
      </c>
      <c r="B6" s="221" t="s">
        <v>1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</row>
    <row r="7" spans="1:24" ht="22.5" thickBot="1" x14ac:dyDescent="0.3">
      <c r="A7" s="111"/>
      <c r="B7" s="112"/>
      <c r="C7" s="111"/>
      <c r="D7" s="111"/>
    </row>
    <row r="8" spans="1:24" ht="46.5" customHeight="1" thickBot="1" x14ac:dyDescent="0.3">
      <c r="A8" s="215" t="s">
        <v>27</v>
      </c>
      <c r="B8" s="215" t="s">
        <v>28</v>
      </c>
      <c r="C8" s="218" t="s">
        <v>29</v>
      </c>
      <c r="D8" s="215" t="s">
        <v>56</v>
      </c>
      <c r="E8" s="229" t="s">
        <v>57</v>
      </c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222" t="s">
        <v>46</v>
      </c>
      <c r="R8" s="222"/>
      <c r="S8" s="222"/>
      <c r="T8" s="222"/>
      <c r="U8" s="215" t="s">
        <v>47</v>
      </c>
    </row>
    <row r="9" spans="1:24" ht="18" customHeight="1" thickBot="1" x14ac:dyDescent="0.3">
      <c r="A9" s="216"/>
      <c r="B9" s="216"/>
      <c r="C9" s="219"/>
      <c r="D9" s="216"/>
      <c r="E9" s="223">
        <v>2021</v>
      </c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5"/>
      <c r="Q9" s="226" t="s">
        <v>58</v>
      </c>
      <c r="R9" s="227" t="s">
        <v>63</v>
      </c>
      <c r="S9" s="227" t="s">
        <v>64</v>
      </c>
      <c r="T9" s="228" t="s">
        <v>65</v>
      </c>
      <c r="U9" s="216"/>
    </row>
    <row r="10" spans="1:24" ht="36.75" customHeight="1" thickBot="1" x14ac:dyDescent="0.3">
      <c r="A10" s="217"/>
      <c r="B10" s="217"/>
      <c r="C10" s="220"/>
      <c r="D10" s="217"/>
      <c r="E10" s="113" t="s">
        <v>30</v>
      </c>
      <c r="F10" s="114" t="s">
        <v>25</v>
      </c>
      <c r="G10" s="114" t="s">
        <v>26</v>
      </c>
      <c r="H10" s="114" t="s">
        <v>31</v>
      </c>
      <c r="I10" s="114" t="s">
        <v>26</v>
      </c>
      <c r="J10" s="114" t="s">
        <v>32</v>
      </c>
      <c r="K10" s="114" t="s">
        <v>32</v>
      </c>
      <c r="L10" s="114" t="s">
        <v>31</v>
      </c>
      <c r="M10" s="114" t="s">
        <v>33</v>
      </c>
      <c r="N10" s="114" t="s">
        <v>34</v>
      </c>
      <c r="O10" s="114" t="s">
        <v>35</v>
      </c>
      <c r="P10" s="115" t="s">
        <v>36</v>
      </c>
      <c r="Q10" s="226"/>
      <c r="R10" s="227"/>
      <c r="S10" s="227"/>
      <c r="T10" s="228"/>
      <c r="U10" s="217"/>
    </row>
    <row r="11" spans="1:24" ht="28.5" customHeight="1" x14ac:dyDescent="0.35">
      <c r="A11" s="238" t="s">
        <v>68</v>
      </c>
      <c r="B11" s="238" t="s">
        <v>39</v>
      </c>
      <c r="C11" s="235" t="s">
        <v>2</v>
      </c>
      <c r="D11" s="116" t="s">
        <v>3</v>
      </c>
      <c r="E11" s="117"/>
      <c r="F11" s="118"/>
      <c r="G11" s="118"/>
      <c r="H11" s="118"/>
      <c r="I11" s="119"/>
      <c r="J11" s="119"/>
      <c r="K11" s="119"/>
      <c r="L11" s="119"/>
      <c r="M11" s="119">
        <v>12702629.23</v>
      </c>
      <c r="N11" s="119">
        <v>14426014.5</v>
      </c>
      <c r="O11" s="119">
        <v>15798368.32</v>
      </c>
      <c r="P11" s="120">
        <v>28820011.300000001</v>
      </c>
      <c r="Q11" s="121"/>
      <c r="R11" s="122">
        <f>IFERROR((IF($U11="N/A",Q11/4,Q11/$U11)),0)</f>
        <v>0</v>
      </c>
      <c r="S11" s="122">
        <f t="shared" ref="S11:S31" si="0">(SUM(E11:P11))-Q11</f>
        <v>71747023.349999994</v>
      </c>
      <c r="T11" s="122">
        <f>IFERROR((IF($U11="N/A",S11/4,S11/$U11)),0)</f>
        <v>291.12202617163723</v>
      </c>
      <c r="U11" s="123">
        <v>246450</v>
      </c>
      <c r="X11" s="124"/>
    </row>
    <row r="12" spans="1:24" ht="28.5" customHeight="1" x14ac:dyDescent="0.35">
      <c r="A12" s="239"/>
      <c r="B12" s="239"/>
      <c r="C12" s="241"/>
      <c r="D12" s="125" t="s">
        <v>59</v>
      </c>
      <c r="E12" s="126"/>
      <c r="F12" s="127"/>
      <c r="G12" s="128"/>
      <c r="H12" s="128"/>
      <c r="I12" s="129"/>
      <c r="J12" s="129"/>
      <c r="K12" s="129"/>
      <c r="L12" s="129"/>
      <c r="M12" s="130">
        <v>465277.44</v>
      </c>
      <c r="N12" s="130">
        <v>1799623.28</v>
      </c>
      <c r="O12" s="129">
        <v>1473438.64</v>
      </c>
      <c r="P12" s="131">
        <v>2959284.07</v>
      </c>
      <c r="Q12" s="132"/>
      <c r="R12" s="133">
        <f t="shared" ref="R12:R16" si="1">IFERROR((IF($U12="N/A",Q12/4,Q12/$U12)),0)</f>
        <v>0</v>
      </c>
      <c r="S12" s="133">
        <f t="shared" si="0"/>
        <v>6697623.4299999997</v>
      </c>
      <c r="T12" s="133">
        <f t="shared" ref="T12:T16" si="2">IFERROR((IF($U12="N/A",S12/4,S12/$U12)),0)</f>
        <v>15.495866526306047</v>
      </c>
      <c r="U12" s="123">
        <v>432220</v>
      </c>
      <c r="X12" s="124"/>
    </row>
    <row r="13" spans="1:24" ht="28.5" customHeight="1" thickBot="1" x14ac:dyDescent="0.4">
      <c r="A13" s="239"/>
      <c r="B13" s="239"/>
      <c r="C13" s="236"/>
      <c r="D13" s="134" t="s">
        <v>60</v>
      </c>
      <c r="E13" s="135"/>
      <c r="F13" s="136"/>
      <c r="G13" s="137"/>
      <c r="H13" s="137"/>
      <c r="I13" s="138"/>
      <c r="J13" s="138"/>
      <c r="K13" s="138"/>
      <c r="L13" s="138"/>
      <c r="M13" s="138">
        <v>1174787.72</v>
      </c>
      <c r="N13" s="139">
        <v>1186443.8700000001</v>
      </c>
      <c r="O13" s="138">
        <v>1124896.8799999999</v>
      </c>
      <c r="P13" s="140">
        <v>2307428.14</v>
      </c>
      <c r="Q13" s="141"/>
      <c r="R13" s="142">
        <f t="shared" si="1"/>
        <v>0</v>
      </c>
      <c r="S13" s="142">
        <f t="shared" si="0"/>
        <v>5793556.6099999994</v>
      </c>
      <c r="T13" s="142">
        <f t="shared" si="2"/>
        <v>15.275143983336847</v>
      </c>
      <c r="U13" s="143">
        <v>379280</v>
      </c>
      <c r="X13" s="124"/>
    </row>
    <row r="14" spans="1:24" ht="33" customHeight="1" x14ac:dyDescent="0.35">
      <c r="A14" s="239"/>
      <c r="B14" s="239"/>
      <c r="C14" s="242" t="s">
        <v>4</v>
      </c>
      <c r="D14" s="144" t="s">
        <v>61</v>
      </c>
      <c r="E14" s="145"/>
      <c r="F14" s="146"/>
      <c r="G14" s="147"/>
      <c r="H14" s="147"/>
      <c r="I14" s="148"/>
      <c r="J14" s="148"/>
      <c r="K14" s="148"/>
      <c r="L14" s="148"/>
      <c r="M14" s="149">
        <v>0</v>
      </c>
      <c r="N14" s="149">
        <v>0</v>
      </c>
      <c r="O14" s="148">
        <v>0</v>
      </c>
      <c r="P14" s="150">
        <v>0</v>
      </c>
      <c r="Q14" s="151"/>
      <c r="R14" s="152">
        <f t="shared" si="1"/>
        <v>0</v>
      </c>
      <c r="S14" s="152">
        <f t="shared" si="0"/>
        <v>0</v>
      </c>
      <c r="T14" s="152">
        <f t="shared" si="2"/>
        <v>0</v>
      </c>
      <c r="U14" s="153">
        <v>0</v>
      </c>
      <c r="X14" s="124"/>
    </row>
    <row r="15" spans="1:24" ht="33" customHeight="1" x14ac:dyDescent="0.35">
      <c r="A15" s="239"/>
      <c r="B15" s="239"/>
      <c r="C15" s="233"/>
      <c r="D15" s="154" t="s">
        <v>62</v>
      </c>
      <c r="E15" s="155"/>
      <c r="F15" s="156"/>
      <c r="G15" s="157"/>
      <c r="H15" s="157"/>
      <c r="I15" s="158"/>
      <c r="J15" s="158"/>
      <c r="K15" s="158"/>
      <c r="L15" s="158"/>
      <c r="M15" s="159">
        <f>883892.67+451112+30000</f>
        <v>1365004.67</v>
      </c>
      <c r="N15" s="159">
        <f>885346.44+451112+30000</f>
        <v>1366458.44</v>
      </c>
      <c r="O15" s="158">
        <f>984259.74+439792.33+24000</f>
        <v>1448052.07</v>
      </c>
      <c r="P15" s="160">
        <f>1816761.78+694995.5+32948.93</f>
        <v>2544706.2100000004</v>
      </c>
      <c r="Q15" s="161"/>
      <c r="R15" s="162">
        <f t="shared" si="1"/>
        <v>0</v>
      </c>
      <c r="S15" s="162">
        <f t="shared" si="0"/>
        <v>6724221.3900000006</v>
      </c>
      <c r="T15" s="162">
        <f t="shared" si="2"/>
        <v>889.80036919412476</v>
      </c>
      <c r="U15" s="163">
        <v>7557</v>
      </c>
      <c r="X15" s="124"/>
    </row>
    <row r="16" spans="1:24" ht="33" customHeight="1" thickBot="1" x14ac:dyDescent="0.4">
      <c r="A16" s="240"/>
      <c r="B16" s="240"/>
      <c r="C16" s="234"/>
      <c r="D16" s="164" t="s">
        <v>5</v>
      </c>
      <c r="E16" s="165"/>
      <c r="F16" s="166"/>
      <c r="G16" s="167"/>
      <c r="H16" s="167"/>
      <c r="I16" s="168"/>
      <c r="J16" s="168"/>
      <c r="K16" s="168"/>
      <c r="L16" s="168"/>
      <c r="M16" s="169">
        <f>33781.8+180585.39</f>
        <v>214367.19</v>
      </c>
      <c r="N16" s="169">
        <f>220+159603.71</f>
        <v>159823.71</v>
      </c>
      <c r="O16" s="168">
        <f>27950.79+164555.83</f>
        <v>192506.62</v>
      </c>
      <c r="P16" s="170">
        <f>161981.62+265590.03</f>
        <v>427571.65</v>
      </c>
      <c r="Q16" s="171"/>
      <c r="R16" s="172">
        <f t="shared" si="1"/>
        <v>0</v>
      </c>
      <c r="S16" s="172">
        <f t="shared" si="0"/>
        <v>994269.17</v>
      </c>
      <c r="T16" s="172">
        <f t="shared" si="2"/>
        <v>34285.143793103452</v>
      </c>
      <c r="U16" s="173">
        <v>29</v>
      </c>
      <c r="X16" s="124"/>
    </row>
    <row r="17" spans="1:21" ht="28.5" customHeight="1" x14ac:dyDescent="0.25">
      <c r="A17" s="243" t="s">
        <v>37</v>
      </c>
      <c r="B17" s="246" t="s">
        <v>40</v>
      </c>
      <c r="C17" s="235" t="s">
        <v>6</v>
      </c>
      <c r="D17" s="116" t="s">
        <v>7</v>
      </c>
      <c r="E17" s="117"/>
      <c r="F17" s="118"/>
      <c r="G17" s="174"/>
      <c r="H17" s="174"/>
      <c r="I17" s="175"/>
      <c r="J17" s="175"/>
      <c r="K17" s="175"/>
      <c r="L17" s="175"/>
      <c r="M17" s="119">
        <f>18371.45+428905.7+7095.61</f>
        <v>454372.76</v>
      </c>
      <c r="N17" s="119">
        <f>6663.98+449104.89+6000</f>
        <v>461768.87</v>
      </c>
      <c r="O17" s="175">
        <f>60033.97+416820.81+6000</f>
        <v>482854.78</v>
      </c>
      <c r="P17" s="120">
        <f>37161.12+668280.8+10010.1</f>
        <v>715452.02</v>
      </c>
      <c r="Q17" s="121"/>
      <c r="R17" s="122" t="s">
        <v>50</v>
      </c>
      <c r="S17" s="122">
        <f t="shared" si="0"/>
        <v>2114448.4300000002</v>
      </c>
      <c r="T17" s="122" t="s">
        <v>50</v>
      </c>
      <c r="U17" s="123" t="s">
        <v>50</v>
      </c>
    </row>
    <row r="18" spans="1:21" ht="28.5" customHeight="1" thickBot="1" x14ac:dyDescent="0.3">
      <c r="A18" s="244"/>
      <c r="B18" s="247"/>
      <c r="C18" s="236"/>
      <c r="D18" s="134" t="s">
        <v>8</v>
      </c>
      <c r="E18" s="135"/>
      <c r="F18" s="136"/>
      <c r="G18" s="137"/>
      <c r="H18" s="137"/>
      <c r="I18" s="138"/>
      <c r="J18" s="138"/>
      <c r="K18" s="138"/>
      <c r="L18" s="138"/>
      <c r="M18" s="139">
        <f>10024.44+53926</f>
        <v>63950.44</v>
      </c>
      <c r="N18" s="139">
        <f>11716.66+55548.5</f>
        <v>67265.16</v>
      </c>
      <c r="O18" s="138">
        <f>11490+54841</f>
        <v>66331</v>
      </c>
      <c r="P18" s="140">
        <f>45554.4+82561.5</f>
        <v>128115.9</v>
      </c>
      <c r="Q18" s="176"/>
      <c r="R18" s="177" t="s">
        <v>50</v>
      </c>
      <c r="S18" s="177">
        <f t="shared" si="0"/>
        <v>325662.5</v>
      </c>
      <c r="T18" s="177" t="s">
        <v>50</v>
      </c>
      <c r="U18" s="178" t="s">
        <v>50</v>
      </c>
    </row>
    <row r="19" spans="1:21" ht="28.5" customHeight="1" x14ac:dyDescent="0.25">
      <c r="A19" s="244"/>
      <c r="B19" s="247"/>
      <c r="C19" s="242" t="s">
        <v>9</v>
      </c>
      <c r="D19" s="179" t="s">
        <v>10</v>
      </c>
      <c r="E19" s="180"/>
      <c r="F19" s="181"/>
      <c r="G19" s="182"/>
      <c r="H19" s="182"/>
      <c r="I19" s="183"/>
      <c r="J19" s="183"/>
      <c r="K19" s="183"/>
      <c r="L19" s="183"/>
      <c r="M19" s="184">
        <f>13708.84+313462+32129.03</f>
        <v>359299.87</v>
      </c>
      <c r="N19" s="184">
        <f>33814.79+268755.11+36000</f>
        <v>338569.89999999997</v>
      </c>
      <c r="O19" s="183">
        <f>262456+36000</f>
        <v>298456</v>
      </c>
      <c r="P19" s="185">
        <f>126623.58+412060+65499.99</f>
        <v>604183.56999999995</v>
      </c>
      <c r="Q19" s="151"/>
      <c r="R19" s="152" t="s">
        <v>50</v>
      </c>
      <c r="S19" s="152">
        <f t="shared" si="0"/>
        <v>1600509.3399999999</v>
      </c>
      <c r="T19" s="152" t="s">
        <v>50</v>
      </c>
      <c r="U19" s="153" t="s">
        <v>50</v>
      </c>
    </row>
    <row r="20" spans="1:21" ht="28.5" customHeight="1" x14ac:dyDescent="0.25">
      <c r="A20" s="244"/>
      <c r="B20" s="247"/>
      <c r="C20" s="233"/>
      <c r="D20" s="154" t="s">
        <v>11</v>
      </c>
      <c r="E20" s="155"/>
      <c r="F20" s="156"/>
      <c r="G20" s="157"/>
      <c r="H20" s="157"/>
      <c r="I20" s="158"/>
      <c r="J20" s="158"/>
      <c r="K20" s="158"/>
      <c r="L20" s="158"/>
      <c r="M20" s="159">
        <v>96684</v>
      </c>
      <c r="N20" s="159">
        <v>77213.350000000006</v>
      </c>
      <c r="O20" s="158">
        <v>89884</v>
      </c>
      <c r="P20" s="186">
        <v>133110.46993150684</v>
      </c>
      <c r="Q20" s="161"/>
      <c r="R20" s="162" t="s">
        <v>50</v>
      </c>
      <c r="S20" s="162">
        <f t="shared" si="0"/>
        <v>396891.81993150682</v>
      </c>
      <c r="T20" s="162" t="s">
        <v>50</v>
      </c>
      <c r="U20" s="163" t="s">
        <v>50</v>
      </c>
    </row>
    <row r="21" spans="1:21" ht="28.5" customHeight="1" x14ac:dyDescent="0.25">
      <c r="A21" s="244"/>
      <c r="B21" s="247"/>
      <c r="C21" s="233"/>
      <c r="D21" s="154" t="s">
        <v>12</v>
      </c>
      <c r="E21" s="155"/>
      <c r="F21" s="156"/>
      <c r="G21" s="157"/>
      <c r="H21" s="157"/>
      <c r="I21" s="158"/>
      <c r="J21" s="158"/>
      <c r="K21" s="158"/>
      <c r="L21" s="158"/>
      <c r="M21" s="159">
        <v>95159</v>
      </c>
      <c r="N21" s="159">
        <v>71918</v>
      </c>
      <c r="O21" s="158">
        <f>29070.62+82289</f>
        <v>111359.62</v>
      </c>
      <c r="P21" s="186">
        <f>31357.1+106652</f>
        <v>138009.1</v>
      </c>
      <c r="Q21" s="161"/>
      <c r="R21" s="162" t="s">
        <v>50</v>
      </c>
      <c r="S21" s="162">
        <f t="shared" si="0"/>
        <v>416445.72</v>
      </c>
      <c r="T21" s="162" t="s">
        <v>50</v>
      </c>
      <c r="U21" s="163" t="s">
        <v>50</v>
      </c>
    </row>
    <row r="22" spans="1:21" ht="42.75" customHeight="1" x14ac:dyDescent="0.25">
      <c r="A22" s="244"/>
      <c r="B22" s="247"/>
      <c r="C22" s="233"/>
      <c r="D22" s="154" t="s">
        <v>13</v>
      </c>
      <c r="E22" s="155"/>
      <c r="F22" s="156"/>
      <c r="G22" s="157"/>
      <c r="H22" s="157"/>
      <c r="I22" s="158"/>
      <c r="J22" s="158"/>
      <c r="K22" s="158"/>
      <c r="L22" s="158"/>
      <c r="M22" s="159">
        <f>4489.6+99843.54</f>
        <v>104333.14</v>
      </c>
      <c r="N22" s="159">
        <v>95620</v>
      </c>
      <c r="O22" s="158">
        <v>71918</v>
      </c>
      <c r="P22" s="186">
        <f>20518.7+146590.56</f>
        <v>167109.26</v>
      </c>
      <c r="Q22" s="161"/>
      <c r="R22" s="162" t="s">
        <v>50</v>
      </c>
      <c r="S22" s="162">
        <f t="shared" si="0"/>
        <v>438980.4</v>
      </c>
      <c r="T22" s="162" t="s">
        <v>50</v>
      </c>
      <c r="U22" s="163" t="s">
        <v>50</v>
      </c>
    </row>
    <row r="23" spans="1:21" ht="28.5" customHeight="1" thickBot="1" x14ac:dyDescent="0.3">
      <c r="A23" s="244"/>
      <c r="B23" s="247"/>
      <c r="C23" s="233"/>
      <c r="D23" s="187" t="s">
        <v>14</v>
      </c>
      <c r="E23" s="188"/>
      <c r="F23" s="189"/>
      <c r="G23" s="190"/>
      <c r="H23" s="190"/>
      <c r="I23" s="191"/>
      <c r="J23" s="191"/>
      <c r="K23" s="191"/>
      <c r="L23" s="191"/>
      <c r="M23" s="192">
        <v>151793</v>
      </c>
      <c r="N23" s="192">
        <f>20105.08+143096</f>
        <v>163201.08000000002</v>
      </c>
      <c r="O23" s="191">
        <f>26287.95+123951.37</f>
        <v>150239.32</v>
      </c>
      <c r="P23" s="193">
        <f>89650+207025.68</f>
        <v>296675.68</v>
      </c>
      <c r="Q23" s="171"/>
      <c r="R23" s="172" t="s">
        <v>50</v>
      </c>
      <c r="S23" s="172">
        <f t="shared" si="0"/>
        <v>761909.08000000007</v>
      </c>
      <c r="T23" s="172" t="s">
        <v>50</v>
      </c>
      <c r="U23" s="173" t="s">
        <v>50</v>
      </c>
    </row>
    <row r="24" spans="1:21" ht="28.5" customHeight="1" x14ac:dyDescent="0.25">
      <c r="A24" s="244"/>
      <c r="B24" s="248"/>
      <c r="C24" s="250" t="s">
        <v>15</v>
      </c>
      <c r="D24" s="116" t="s">
        <v>16</v>
      </c>
      <c r="E24" s="117"/>
      <c r="F24" s="118"/>
      <c r="G24" s="174"/>
      <c r="H24" s="174"/>
      <c r="I24" s="175"/>
      <c r="J24" s="175"/>
      <c r="K24" s="175"/>
      <c r="L24" s="175"/>
      <c r="M24" s="119">
        <v>17611551.129999999</v>
      </c>
      <c r="N24" s="119">
        <v>15352932.039999999</v>
      </c>
      <c r="O24" s="175">
        <v>17006757.809999999</v>
      </c>
      <c r="P24" s="120">
        <v>32549676.210000001</v>
      </c>
      <c r="Q24" s="204"/>
      <c r="R24" s="122" t="s">
        <v>50</v>
      </c>
      <c r="S24" s="122">
        <f t="shared" si="0"/>
        <v>82520917.189999998</v>
      </c>
      <c r="T24" s="122" t="s">
        <v>50</v>
      </c>
      <c r="U24" s="123" t="s">
        <v>50</v>
      </c>
    </row>
    <row r="25" spans="1:21" ht="28.5" customHeight="1" x14ac:dyDescent="0.25">
      <c r="A25" s="244"/>
      <c r="B25" s="248"/>
      <c r="C25" s="251"/>
      <c r="D25" s="125" t="s">
        <v>17</v>
      </c>
      <c r="E25" s="126"/>
      <c r="F25" s="127"/>
      <c r="G25" s="128"/>
      <c r="H25" s="128"/>
      <c r="I25" s="129"/>
      <c r="J25" s="129"/>
      <c r="K25" s="129"/>
      <c r="L25" s="129"/>
      <c r="M25" s="130">
        <v>71394.7</v>
      </c>
      <c r="N25" s="130">
        <v>187607.94</v>
      </c>
      <c r="O25" s="129">
        <v>215716.91</v>
      </c>
      <c r="P25" s="131">
        <v>321758.19</v>
      </c>
      <c r="Q25" s="205"/>
      <c r="R25" s="133" t="s">
        <v>50</v>
      </c>
      <c r="S25" s="133">
        <f t="shared" si="0"/>
        <v>796477.74</v>
      </c>
      <c r="T25" s="133" t="s">
        <v>50</v>
      </c>
      <c r="U25" s="194" t="s">
        <v>50</v>
      </c>
    </row>
    <row r="26" spans="1:21" ht="28.5" customHeight="1" x14ac:dyDescent="0.25">
      <c r="A26" s="244"/>
      <c r="B26" s="248"/>
      <c r="C26" s="251"/>
      <c r="D26" s="125" t="s">
        <v>18</v>
      </c>
      <c r="E26" s="126"/>
      <c r="F26" s="127"/>
      <c r="G26" s="128"/>
      <c r="H26" s="128"/>
      <c r="I26" s="129"/>
      <c r="J26" s="129"/>
      <c r="K26" s="129"/>
      <c r="L26" s="129"/>
      <c r="M26" s="130">
        <v>3170.33</v>
      </c>
      <c r="N26" s="130">
        <v>91166.38</v>
      </c>
      <c r="O26" s="129">
        <v>103423.18</v>
      </c>
      <c r="P26" s="131">
        <v>57882.81</v>
      </c>
      <c r="Q26" s="206"/>
      <c r="R26" s="142" t="s">
        <v>50</v>
      </c>
      <c r="S26" s="142">
        <f t="shared" si="0"/>
        <v>255642.7</v>
      </c>
      <c r="T26" s="142" t="s">
        <v>50</v>
      </c>
      <c r="U26" s="195" t="s">
        <v>50</v>
      </c>
    </row>
    <row r="27" spans="1:21" ht="28.5" customHeight="1" thickBot="1" x14ac:dyDescent="0.3">
      <c r="A27" s="244"/>
      <c r="B27" s="249"/>
      <c r="C27" s="252"/>
      <c r="D27" s="134" t="s">
        <v>67</v>
      </c>
      <c r="E27" s="135"/>
      <c r="F27" s="136"/>
      <c r="G27" s="137"/>
      <c r="H27" s="137"/>
      <c r="I27" s="138"/>
      <c r="J27" s="138"/>
      <c r="K27" s="138"/>
      <c r="L27" s="138"/>
      <c r="M27" s="139">
        <v>0</v>
      </c>
      <c r="N27" s="139">
        <v>0</v>
      </c>
      <c r="O27" s="138">
        <v>0</v>
      </c>
      <c r="P27" s="140">
        <v>0</v>
      </c>
      <c r="Q27" s="207"/>
      <c r="R27" s="203"/>
      <c r="S27" s="203">
        <f t="shared" si="0"/>
        <v>0</v>
      </c>
      <c r="T27" s="203"/>
      <c r="U27" s="143"/>
    </row>
    <row r="28" spans="1:21" ht="28.5" customHeight="1" x14ac:dyDescent="0.25">
      <c r="A28" s="244"/>
      <c r="B28" s="238" t="s">
        <v>41</v>
      </c>
      <c r="C28" s="233" t="s">
        <v>19</v>
      </c>
      <c r="D28" s="179" t="s">
        <v>20</v>
      </c>
      <c r="E28" s="180"/>
      <c r="F28" s="181"/>
      <c r="G28" s="182"/>
      <c r="H28" s="182"/>
      <c r="I28" s="183"/>
      <c r="J28" s="183"/>
      <c r="K28" s="183"/>
      <c r="L28" s="183"/>
      <c r="M28" s="184">
        <v>459251.92</v>
      </c>
      <c r="N28" s="184">
        <f>225479.09+195940.61</f>
        <v>421419.69999999995</v>
      </c>
      <c r="O28" s="183">
        <f>127599.25+416837.61</f>
        <v>544436.86</v>
      </c>
      <c r="P28" s="185">
        <v>746385.01</v>
      </c>
      <c r="Q28" s="151"/>
      <c r="R28" s="152" t="s">
        <v>50</v>
      </c>
      <c r="S28" s="152">
        <f t="shared" si="0"/>
        <v>2171493.4900000002</v>
      </c>
      <c r="T28" s="152" t="s">
        <v>50</v>
      </c>
      <c r="U28" s="153" t="s">
        <v>50</v>
      </c>
    </row>
    <row r="29" spans="1:21" ht="42.75" customHeight="1" thickBot="1" x14ac:dyDescent="0.3">
      <c r="A29" s="244"/>
      <c r="B29" s="239"/>
      <c r="C29" s="234"/>
      <c r="D29" s="196" t="s">
        <v>21</v>
      </c>
      <c r="E29" s="165"/>
      <c r="F29" s="166"/>
      <c r="G29" s="167"/>
      <c r="H29" s="167"/>
      <c r="I29" s="168"/>
      <c r="J29" s="168"/>
      <c r="K29" s="168"/>
      <c r="L29" s="168"/>
      <c r="M29" s="169">
        <v>7338.74</v>
      </c>
      <c r="N29" s="169">
        <v>4080.9</v>
      </c>
      <c r="O29" s="168"/>
      <c r="P29" s="197">
        <v>0</v>
      </c>
      <c r="Q29" s="171"/>
      <c r="R29" s="172" t="s">
        <v>50</v>
      </c>
      <c r="S29" s="172">
        <f t="shared" si="0"/>
        <v>11419.64</v>
      </c>
      <c r="T29" s="172" t="s">
        <v>50</v>
      </c>
      <c r="U29" s="173" t="s">
        <v>50</v>
      </c>
    </row>
    <row r="30" spans="1:21" ht="28.5" customHeight="1" x14ac:dyDescent="0.25">
      <c r="A30" s="244"/>
      <c r="B30" s="239"/>
      <c r="C30" s="235" t="s">
        <v>22</v>
      </c>
      <c r="D30" s="116" t="s">
        <v>23</v>
      </c>
      <c r="E30" s="117"/>
      <c r="F30" s="118"/>
      <c r="G30" s="174"/>
      <c r="H30" s="174"/>
      <c r="I30" s="175"/>
      <c r="J30" s="175"/>
      <c r="K30" s="175"/>
      <c r="L30" s="175"/>
      <c r="M30" s="119">
        <v>661881.54</v>
      </c>
      <c r="N30" s="119">
        <f>51571.6+493529.44+177988.39</f>
        <v>723089.43</v>
      </c>
      <c r="O30" s="175">
        <f>166779.39+441721.96</f>
        <v>608501.35000000009</v>
      </c>
      <c r="P30" s="120">
        <f>1315469.21-0.3</f>
        <v>1315468.9099999999</v>
      </c>
      <c r="Q30" s="198"/>
      <c r="R30" s="199" t="s">
        <v>50</v>
      </c>
      <c r="S30" s="199">
        <f t="shared" si="0"/>
        <v>3308941.2300000004</v>
      </c>
      <c r="T30" s="199" t="s">
        <v>50</v>
      </c>
      <c r="U30" s="200" t="s">
        <v>50</v>
      </c>
    </row>
    <row r="31" spans="1:21" ht="28.5" customHeight="1" thickBot="1" x14ac:dyDescent="0.3">
      <c r="A31" s="245"/>
      <c r="B31" s="240"/>
      <c r="C31" s="236"/>
      <c r="D31" s="134" t="s">
        <v>24</v>
      </c>
      <c r="E31" s="135"/>
      <c r="F31" s="136"/>
      <c r="G31" s="137"/>
      <c r="H31" s="137"/>
      <c r="I31" s="138"/>
      <c r="J31" s="138"/>
      <c r="K31" s="138"/>
      <c r="L31" s="138"/>
      <c r="M31" s="139">
        <v>28419.48</v>
      </c>
      <c r="N31" s="139">
        <v>0</v>
      </c>
      <c r="O31" s="138">
        <v>0</v>
      </c>
      <c r="P31" s="140"/>
      <c r="Q31" s="176"/>
      <c r="R31" s="177" t="s">
        <v>50</v>
      </c>
      <c r="S31" s="177">
        <f t="shared" si="0"/>
        <v>28419.48</v>
      </c>
      <c r="T31" s="177" t="s">
        <v>50</v>
      </c>
      <c r="U31" s="178" t="s">
        <v>50</v>
      </c>
    </row>
    <row r="32" spans="1:21" ht="87" customHeight="1" x14ac:dyDescent="0.25">
      <c r="A32" s="237" t="s">
        <v>66</v>
      </c>
      <c r="B32" s="237"/>
      <c r="C32" s="237"/>
      <c r="D32" s="237"/>
      <c r="E32" s="201"/>
      <c r="F32" s="201"/>
      <c r="G32" s="201"/>
      <c r="H32" s="201"/>
      <c r="I32" s="201"/>
      <c r="J32" s="201"/>
      <c r="K32" s="201"/>
      <c r="L32" s="201"/>
      <c r="M32" s="210"/>
      <c r="N32" s="210"/>
      <c r="O32" s="210"/>
      <c r="P32" s="210"/>
      <c r="Q32" s="211"/>
    </row>
    <row r="33" spans="4:17" x14ac:dyDescent="0.25">
      <c r="M33" s="211"/>
      <c r="N33" s="212"/>
      <c r="O33" s="211"/>
      <c r="P33" s="211"/>
      <c r="Q33" s="211"/>
    </row>
    <row r="34" spans="4:17" x14ac:dyDescent="0.25">
      <c r="M34" s="212"/>
      <c r="N34" s="212"/>
      <c r="O34" s="211"/>
      <c r="P34" s="212"/>
      <c r="Q34" s="211"/>
    </row>
    <row r="35" spans="4:17" x14ac:dyDescent="0.25">
      <c r="M35" s="211"/>
      <c r="N35" s="212"/>
      <c r="O35" s="211"/>
      <c r="P35" s="213"/>
      <c r="Q35" s="211"/>
    </row>
    <row r="36" spans="4:17" x14ac:dyDescent="0.25">
      <c r="M36" s="214"/>
      <c r="N36" s="214"/>
      <c r="O36" s="211"/>
      <c r="P36" s="214"/>
      <c r="Q36" s="211"/>
    </row>
    <row r="37" spans="4:17" x14ac:dyDescent="0.25">
      <c r="M37" s="208"/>
    </row>
    <row r="39" spans="4:17" ht="27.75" x14ac:dyDescent="0.25">
      <c r="D39" s="209"/>
    </row>
  </sheetData>
  <mergeCells count="27">
    <mergeCell ref="A1:U4"/>
    <mergeCell ref="C28:C29"/>
    <mergeCell ref="C30:C31"/>
    <mergeCell ref="A32:D32"/>
    <mergeCell ref="A11:A16"/>
    <mergeCell ref="B11:B16"/>
    <mergeCell ref="C11:C13"/>
    <mergeCell ref="C14:C16"/>
    <mergeCell ref="A17:A31"/>
    <mergeCell ref="C17:C18"/>
    <mergeCell ref="C19:C23"/>
    <mergeCell ref="B28:B31"/>
    <mergeCell ref="B17:B27"/>
    <mergeCell ref="C24:C27"/>
    <mergeCell ref="A8:A10"/>
    <mergeCell ref="B8:B10"/>
    <mergeCell ref="C8:C10"/>
    <mergeCell ref="D8:D10"/>
    <mergeCell ref="B6:U6"/>
    <mergeCell ref="Q8:T8"/>
    <mergeCell ref="U8:U10"/>
    <mergeCell ref="E9:P9"/>
    <mergeCell ref="Q9:Q10"/>
    <mergeCell ref="R9:R10"/>
    <mergeCell ref="S9:S10"/>
    <mergeCell ref="T9:T10"/>
    <mergeCell ref="E8:P8"/>
  </mergeCells>
  <pageMargins left="0.70866141732283472" right="0.70866141732283472" top="0.74803149606299213" bottom="0.74803149606299213" header="0.31496062992125984" footer="0.31496062992125984"/>
  <pageSetup paperSize="184" fitToWidth="0" orientation="landscape" r:id="rId1"/>
  <ignoredErrors>
    <ignoredError sqref="S11:S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D34"/>
  <sheetViews>
    <sheetView showGridLines="0" topLeftCell="BN1" zoomScaleNormal="100" workbookViewId="0">
      <selection activeCell="BZ12" sqref="BZ12:BZ31"/>
    </sheetView>
  </sheetViews>
  <sheetFormatPr baseColWidth="10" defaultColWidth="11.42578125" defaultRowHeight="14.25" x14ac:dyDescent="0.25"/>
  <cols>
    <col min="1" max="1" width="2.42578125" style="18" customWidth="1"/>
    <col min="2" max="2" width="24.140625" style="18" customWidth="1"/>
    <col min="3" max="3" width="23.42578125" style="22" customWidth="1"/>
    <col min="4" max="4" width="43.85546875" style="18" customWidth="1"/>
    <col min="5" max="5" width="59.42578125" style="18" customWidth="1"/>
    <col min="6" max="6" width="14.42578125" style="18" bestFit="1" customWidth="1"/>
    <col min="7" max="7" width="14.7109375" style="18" bestFit="1" customWidth="1"/>
    <col min="8" max="8" width="14.42578125" style="18" bestFit="1" customWidth="1"/>
    <col min="9" max="10" width="14.7109375" style="18" bestFit="1" customWidth="1"/>
    <col min="11" max="11" width="14.42578125" style="18" bestFit="1" customWidth="1"/>
    <col min="12" max="12" width="14.85546875" style="18" bestFit="1" customWidth="1"/>
    <col min="13" max="13" width="14" style="18" bestFit="1" customWidth="1"/>
    <col min="14" max="15" width="14.140625" style="18" bestFit="1" customWidth="1"/>
    <col min="16" max="16" width="14.42578125" style="18" bestFit="1" customWidth="1"/>
    <col min="17" max="17" width="14.85546875" style="18" bestFit="1" customWidth="1"/>
    <col min="18" max="19" width="14.42578125" style="18" bestFit="1" customWidth="1"/>
    <col min="20" max="20" width="13.7109375" style="18" bestFit="1" customWidth="1"/>
    <col min="21" max="21" width="14.7109375" style="18" bestFit="1" customWidth="1"/>
    <col min="22" max="22" width="13.7109375" style="18" bestFit="1" customWidth="1"/>
    <col min="23" max="23" width="14" style="18" bestFit="1" customWidth="1"/>
    <col min="24" max="25" width="14.85546875" style="18" bestFit="1" customWidth="1"/>
    <col min="26" max="26" width="14.7109375" style="18" bestFit="1" customWidth="1"/>
    <col min="27" max="27" width="14.140625" style="18" bestFit="1" customWidth="1"/>
    <col min="28" max="28" width="14.42578125" style="18" bestFit="1" customWidth="1"/>
    <col min="29" max="29" width="15.140625" style="18" bestFit="1" customWidth="1"/>
    <col min="30" max="30" width="14.140625" style="18" bestFit="1" customWidth="1"/>
    <col min="31" max="31" width="14.7109375" style="18" bestFit="1" customWidth="1"/>
    <col min="32" max="33" width="14.42578125" style="18" bestFit="1" customWidth="1"/>
    <col min="34" max="34" width="15.140625" style="18" bestFit="1" customWidth="1"/>
    <col min="35" max="35" width="15.42578125" style="18" bestFit="1" customWidth="1"/>
    <col min="36" max="36" width="15.5703125" style="18" bestFit="1" customWidth="1"/>
    <col min="37" max="37" width="14.85546875" style="18" bestFit="1" customWidth="1"/>
    <col min="38" max="38" width="14.140625" style="18" bestFit="1" customWidth="1"/>
    <col min="39" max="39" width="14.7109375" style="18" bestFit="1" customWidth="1"/>
    <col min="40" max="40" width="14.140625" style="18" bestFit="1" customWidth="1"/>
    <col min="41" max="41" width="15.42578125" style="18" bestFit="1" customWidth="1"/>
    <col min="42" max="43" width="13.7109375" style="18" bestFit="1" customWidth="1"/>
    <col min="44" max="44" width="14.42578125" style="18" bestFit="1" customWidth="1"/>
    <col min="45" max="45" width="15.140625" style="18" bestFit="1" customWidth="1"/>
    <col min="46" max="46" width="14.7109375" style="18" bestFit="1" customWidth="1"/>
    <col min="47" max="47" width="14.85546875" style="18" bestFit="1" customWidth="1"/>
    <col min="48" max="48" width="14.140625" style="18" bestFit="1" customWidth="1"/>
    <col min="49" max="49" width="14.7109375" style="18" bestFit="1" customWidth="1"/>
    <col min="50" max="50" width="14.85546875" style="18" bestFit="1" customWidth="1"/>
    <col min="51" max="51" width="14.7109375" style="18" bestFit="1" customWidth="1"/>
    <col min="52" max="53" width="15.140625" style="18" bestFit="1" customWidth="1"/>
    <col min="54" max="54" width="14.7109375" style="18" bestFit="1" customWidth="1"/>
    <col min="55" max="55" width="14.140625" style="18" bestFit="1" customWidth="1"/>
    <col min="56" max="56" width="14.7109375" style="18" bestFit="1" customWidth="1"/>
    <col min="57" max="57" width="14" style="18" bestFit="1" customWidth="1"/>
    <col min="58" max="58" width="14.7109375" style="18" bestFit="1" customWidth="1"/>
    <col min="59" max="59" width="15.5703125" style="18" bestFit="1" customWidth="1"/>
    <col min="60" max="60" width="15.42578125" style="18" bestFit="1" customWidth="1"/>
    <col min="61" max="61" width="15.140625" style="18" bestFit="1" customWidth="1"/>
    <col min="62" max="63" width="14.42578125" style="18" bestFit="1" customWidth="1"/>
    <col min="64" max="64" width="15.140625" style="18" bestFit="1" customWidth="1"/>
    <col min="65" max="65" width="16.5703125" style="18" bestFit="1" customWidth="1"/>
    <col min="66" max="66" width="14.42578125" style="18" bestFit="1" customWidth="1"/>
    <col min="67" max="67" width="14.7109375" style="18" bestFit="1" customWidth="1"/>
    <col min="68" max="68" width="14.85546875" style="18" bestFit="1" customWidth="1"/>
    <col min="69" max="72" width="14.7109375" style="18" customWidth="1"/>
    <col min="73" max="77" width="14.7109375" style="18" hidden="1" customWidth="1"/>
    <col min="78" max="78" width="15.42578125" style="18" bestFit="1" customWidth="1"/>
    <col min="79" max="79" width="15.42578125" style="18" customWidth="1"/>
    <col min="80" max="80" width="18" style="18" customWidth="1"/>
    <col min="81" max="81" width="15.42578125" style="18" customWidth="1"/>
    <col min="82" max="82" width="17.85546875" style="18" bestFit="1" customWidth="1"/>
    <col min="83" max="16384" width="11.42578125" style="18"/>
  </cols>
  <sheetData>
    <row r="2" spans="2:82" ht="14.25" customHeight="1" x14ac:dyDescent="0.25">
      <c r="B2" s="295" t="s">
        <v>48</v>
      </c>
      <c r="C2" s="295"/>
      <c r="D2" s="295"/>
      <c r="E2" s="29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82" ht="14.25" customHeight="1" x14ac:dyDescent="0.25">
      <c r="B3" s="295"/>
      <c r="C3" s="295"/>
      <c r="D3" s="295"/>
      <c r="E3" s="29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82" ht="14.25" customHeight="1" x14ac:dyDescent="0.25">
      <c r="B4" s="295"/>
      <c r="C4" s="295"/>
      <c r="D4" s="295"/>
      <c r="E4" s="29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82" ht="14.25" customHeight="1" x14ac:dyDescent="0.25">
      <c r="B5" s="295"/>
      <c r="C5" s="295"/>
      <c r="D5" s="295"/>
      <c r="E5" s="29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82" ht="14.25" customHeight="1" x14ac:dyDescent="0.25">
      <c r="B6" s="5"/>
      <c r="C6" s="1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82" ht="18" x14ac:dyDescent="0.25">
      <c r="B7" s="1" t="s">
        <v>0</v>
      </c>
      <c r="C7" s="20" t="s">
        <v>1</v>
      </c>
      <c r="D7" s="2"/>
      <c r="E7" s="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82" ht="18.75" thickBot="1" x14ac:dyDescent="0.3">
      <c r="B8" s="3"/>
      <c r="C8" s="2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82" ht="46.5" customHeight="1" thickBot="1" x14ac:dyDescent="0.3">
      <c r="B9" s="258" t="s">
        <v>27</v>
      </c>
      <c r="C9" s="258" t="s">
        <v>28</v>
      </c>
      <c r="D9" s="289" t="s">
        <v>29</v>
      </c>
      <c r="E9" s="258" t="s">
        <v>56</v>
      </c>
      <c r="F9" s="292" t="s">
        <v>49</v>
      </c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4"/>
      <c r="BZ9" s="254" t="s">
        <v>46</v>
      </c>
      <c r="CA9" s="254"/>
      <c r="CB9" s="254"/>
      <c r="CC9" s="254"/>
      <c r="CD9" s="258" t="s">
        <v>47</v>
      </c>
    </row>
    <row r="10" spans="2:82" ht="18" customHeight="1" thickBot="1" x14ac:dyDescent="0.3">
      <c r="B10" s="259"/>
      <c r="C10" s="259"/>
      <c r="D10" s="290"/>
      <c r="E10" s="259"/>
      <c r="F10" s="302">
        <v>2012</v>
      </c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4"/>
      <c r="R10" s="302">
        <v>2013</v>
      </c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4"/>
      <c r="AD10" s="302">
        <v>2014</v>
      </c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4"/>
      <c r="AP10" s="302">
        <v>2015</v>
      </c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4"/>
      <c r="BB10" s="302">
        <v>2016</v>
      </c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4"/>
      <c r="BN10" s="302">
        <v>2017</v>
      </c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4"/>
      <c r="BZ10" s="257" t="s">
        <v>51</v>
      </c>
      <c r="CA10" s="256" t="s">
        <v>53</v>
      </c>
      <c r="CB10" s="256" t="s">
        <v>52</v>
      </c>
      <c r="CC10" s="255" t="s">
        <v>54</v>
      </c>
      <c r="CD10" s="259"/>
    </row>
    <row r="11" spans="2:82" ht="36.75" customHeight="1" thickBot="1" x14ac:dyDescent="0.3">
      <c r="B11" s="260"/>
      <c r="C11" s="260"/>
      <c r="D11" s="291"/>
      <c r="E11" s="260"/>
      <c r="F11" s="9" t="s">
        <v>30</v>
      </c>
      <c r="G11" s="8" t="s">
        <v>25</v>
      </c>
      <c r="H11" s="8" t="s">
        <v>26</v>
      </c>
      <c r="I11" s="8" t="s">
        <v>31</v>
      </c>
      <c r="J11" s="8" t="s">
        <v>26</v>
      </c>
      <c r="K11" s="8" t="s">
        <v>32</v>
      </c>
      <c r="L11" s="8" t="s">
        <v>32</v>
      </c>
      <c r="M11" s="8" t="s">
        <v>31</v>
      </c>
      <c r="N11" s="8" t="s">
        <v>33</v>
      </c>
      <c r="O11" s="8" t="s">
        <v>34</v>
      </c>
      <c r="P11" s="8" t="s">
        <v>35</v>
      </c>
      <c r="Q11" s="10" t="s">
        <v>36</v>
      </c>
      <c r="R11" s="9" t="s">
        <v>30</v>
      </c>
      <c r="S11" s="8" t="s">
        <v>25</v>
      </c>
      <c r="T11" s="8" t="s">
        <v>26</v>
      </c>
      <c r="U11" s="8" t="s">
        <v>31</v>
      </c>
      <c r="V11" s="8" t="s">
        <v>26</v>
      </c>
      <c r="W11" s="8" t="s">
        <v>32</v>
      </c>
      <c r="X11" s="8" t="s">
        <v>32</v>
      </c>
      <c r="Y11" s="8" t="s">
        <v>31</v>
      </c>
      <c r="Z11" s="8" t="s">
        <v>33</v>
      </c>
      <c r="AA11" s="8" t="s">
        <v>34</v>
      </c>
      <c r="AB11" s="8" t="s">
        <v>35</v>
      </c>
      <c r="AC11" s="10" t="s">
        <v>36</v>
      </c>
      <c r="AD11" s="9" t="s">
        <v>30</v>
      </c>
      <c r="AE11" s="8" t="s">
        <v>25</v>
      </c>
      <c r="AF11" s="8" t="s">
        <v>26</v>
      </c>
      <c r="AG11" s="8" t="s">
        <v>31</v>
      </c>
      <c r="AH11" s="8" t="s">
        <v>26</v>
      </c>
      <c r="AI11" s="8" t="s">
        <v>32</v>
      </c>
      <c r="AJ11" s="8" t="s">
        <v>32</v>
      </c>
      <c r="AK11" s="8" t="s">
        <v>31</v>
      </c>
      <c r="AL11" s="8" t="s">
        <v>33</v>
      </c>
      <c r="AM11" s="8" t="s">
        <v>34</v>
      </c>
      <c r="AN11" s="8" t="s">
        <v>35</v>
      </c>
      <c r="AO11" s="10" t="s">
        <v>36</v>
      </c>
      <c r="AP11" s="9" t="s">
        <v>30</v>
      </c>
      <c r="AQ11" s="8" t="s">
        <v>25</v>
      </c>
      <c r="AR11" s="8" t="s">
        <v>26</v>
      </c>
      <c r="AS11" s="8" t="s">
        <v>31</v>
      </c>
      <c r="AT11" s="8" t="s">
        <v>26</v>
      </c>
      <c r="AU11" s="8" t="s">
        <v>32</v>
      </c>
      <c r="AV11" s="8" t="s">
        <v>32</v>
      </c>
      <c r="AW11" s="8" t="s">
        <v>31</v>
      </c>
      <c r="AX11" s="8" t="s">
        <v>33</v>
      </c>
      <c r="AY11" s="8" t="s">
        <v>34</v>
      </c>
      <c r="AZ11" s="8" t="s">
        <v>35</v>
      </c>
      <c r="BA11" s="10" t="s">
        <v>36</v>
      </c>
      <c r="BB11" s="9" t="s">
        <v>30</v>
      </c>
      <c r="BC11" s="8" t="s">
        <v>25</v>
      </c>
      <c r="BD11" s="8" t="s">
        <v>26</v>
      </c>
      <c r="BE11" s="8" t="s">
        <v>31</v>
      </c>
      <c r="BF11" s="8" t="s">
        <v>26</v>
      </c>
      <c r="BG11" s="8" t="s">
        <v>32</v>
      </c>
      <c r="BH11" s="8" t="s">
        <v>32</v>
      </c>
      <c r="BI11" s="8" t="s">
        <v>31</v>
      </c>
      <c r="BJ11" s="8" t="s">
        <v>33</v>
      </c>
      <c r="BK11" s="8" t="s">
        <v>34</v>
      </c>
      <c r="BL11" s="8" t="s">
        <v>35</v>
      </c>
      <c r="BM11" s="10" t="s">
        <v>36</v>
      </c>
      <c r="BN11" s="9" t="s">
        <v>30</v>
      </c>
      <c r="BO11" s="8" t="s">
        <v>25</v>
      </c>
      <c r="BP11" s="8" t="s">
        <v>26</v>
      </c>
      <c r="BQ11" s="8" t="s">
        <v>31</v>
      </c>
      <c r="BR11" s="8" t="s">
        <v>26</v>
      </c>
      <c r="BS11" s="8" t="s">
        <v>32</v>
      </c>
      <c r="BT11" s="8" t="s">
        <v>32</v>
      </c>
      <c r="BU11" s="8" t="s">
        <v>31</v>
      </c>
      <c r="BV11" s="8" t="s">
        <v>33</v>
      </c>
      <c r="BW11" s="8" t="s">
        <v>34</v>
      </c>
      <c r="BX11" s="8" t="s">
        <v>35</v>
      </c>
      <c r="BY11" s="10" t="s">
        <v>36</v>
      </c>
      <c r="BZ11" s="257"/>
      <c r="CA11" s="256"/>
      <c r="CB11" s="256"/>
      <c r="CC11" s="255"/>
      <c r="CD11" s="260"/>
    </row>
    <row r="12" spans="2:82" ht="28.5" customHeight="1" x14ac:dyDescent="0.25">
      <c r="B12" s="296" t="s">
        <v>38</v>
      </c>
      <c r="C12" s="299" t="s">
        <v>39</v>
      </c>
      <c r="D12" s="283" t="s">
        <v>2</v>
      </c>
      <c r="E12" s="12" t="s">
        <v>3</v>
      </c>
      <c r="F12" s="271">
        <v>3040434.59</v>
      </c>
      <c r="G12" s="280">
        <v>4940213.8899999997</v>
      </c>
      <c r="H12" s="280">
        <v>3874675.78</v>
      </c>
      <c r="I12" s="280">
        <v>4023926.47</v>
      </c>
      <c r="J12" s="280">
        <v>6556829.9400000004</v>
      </c>
      <c r="K12" s="280">
        <v>3966621.38</v>
      </c>
      <c r="L12" s="280">
        <v>5397945.7999999998</v>
      </c>
      <c r="M12" s="280">
        <v>4660176.37</v>
      </c>
      <c r="N12" s="280">
        <v>4330744.1100000003</v>
      </c>
      <c r="O12" s="280">
        <v>5003281.0199999996</v>
      </c>
      <c r="P12" s="280">
        <v>5603880.7999999998</v>
      </c>
      <c r="Q12" s="277">
        <v>7963347.3300000001</v>
      </c>
      <c r="R12" s="271">
        <v>2862388.25</v>
      </c>
      <c r="S12" s="280">
        <v>3900527.36</v>
      </c>
      <c r="T12" s="280">
        <v>4148305.47</v>
      </c>
      <c r="U12" s="280">
        <v>5359330.8999999994</v>
      </c>
      <c r="V12" s="280">
        <v>5782187.29</v>
      </c>
      <c r="W12" s="280">
        <v>4962172.9799999995</v>
      </c>
      <c r="X12" s="280">
        <v>6052908.29</v>
      </c>
      <c r="Y12" s="280">
        <v>6866818.2000000002</v>
      </c>
      <c r="Z12" s="280">
        <v>5147690.91</v>
      </c>
      <c r="AA12" s="280">
        <v>5209589.24</v>
      </c>
      <c r="AB12" s="280">
        <v>6448327.3200000003</v>
      </c>
      <c r="AC12" s="277">
        <v>12009192.5</v>
      </c>
      <c r="AD12" s="271">
        <v>3140186.15</v>
      </c>
      <c r="AE12" s="280">
        <v>3207014.12</v>
      </c>
      <c r="AF12" s="280">
        <v>7004157.9799999995</v>
      </c>
      <c r="AG12" s="280">
        <v>6288056.3699999992</v>
      </c>
      <c r="AH12" s="280">
        <v>6489256.4199999999</v>
      </c>
      <c r="AI12" s="280">
        <v>5062037.1400000006</v>
      </c>
      <c r="AJ12" s="280">
        <v>9322145.5999999996</v>
      </c>
      <c r="AK12" s="280">
        <v>5838787.4900000002</v>
      </c>
      <c r="AL12" s="280">
        <v>5665687.3999999994</v>
      </c>
      <c r="AM12" s="280">
        <v>4742733.01</v>
      </c>
      <c r="AN12" s="280">
        <v>7648421.9199999999</v>
      </c>
      <c r="AO12" s="277">
        <v>9710480.120000001</v>
      </c>
      <c r="AP12" s="271">
        <v>3553512.93</v>
      </c>
      <c r="AQ12" s="280">
        <v>4133456.12</v>
      </c>
      <c r="AR12" s="280">
        <v>5925701.3399999999</v>
      </c>
      <c r="AS12" s="280">
        <v>7823237.75</v>
      </c>
      <c r="AT12" s="280">
        <v>7307858.2800000003</v>
      </c>
      <c r="AU12" s="280">
        <v>5078027.09</v>
      </c>
      <c r="AV12" s="280">
        <v>9111676.4199999999</v>
      </c>
      <c r="AW12" s="280">
        <v>6851577.9400000004</v>
      </c>
      <c r="AX12" s="280">
        <v>6277121.3099999996</v>
      </c>
      <c r="AY12" s="280">
        <v>6543311.5300000003</v>
      </c>
      <c r="AZ12" s="280">
        <v>5225090.3499999996</v>
      </c>
      <c r="BA12" s="277">
        <v>15748150.66</v>
      </c>
      <c r="BB12" s="26">
        <v>3770801.91</v>
      </c>
      <c r="BC12" s="27">
        <v>2845672.7299999995</v>
      </c>
      <c r="BD12" s="28">
        <v>4920955.0300000021</v>
      </c>
      <c r="BE12" s="28">
        <v>5824588.6500000004</v>
      </c>
      <c r="BF12" s="28">
        <v>6407250.1500000004</v>
      </c>
      <c r="BG12" s="58">
        <v>6111356.6600000001</v>
      </c>
      <c r="BH12" s="58">
        <v>8280959.0099999998</v>
      </c>
      <c r="BI12" s="58">
        <v>6500557.0999999996</v>
      </c>
      <c r="BJ12" s="58">
        <v>5888775.2300000004</v>
      </c>
      <c r="BK12" s="58">
        <v>5911207.1100000003</v>
      </c>
      <c r="BL12" s="58">
        <v>38872199.739999995</v>
      </c>
      <c r="BM12" s="74">
        <v>12790165.269999981</v>
      </c>
      <c r="BN12" s="26">
        <v>3941167.28</v>
      </c>
      <c r="BO12" s="71">
        <v>2636366.02</v>
      </c>
      <c r="BP12" s="71">
        <v>4867758.43</v>
      </c>
      <c r="BQ12" s="71">
        <v>5663278</v>
      </c>
      <c r="BR12" s="27">
        <v>6408788.5199999996</v>
      </c>
      <c r="BS12" s="27">
        <v>5894190.3699999899</v>
      </c>
      <c r="BT12" s="27">
        <v>12873099.13000004</v>
      </c>
      <c r="BU12" s="27"/>
      <c r="BV12" s="27"/>
      <c r="BW12" s="27"/>
      <c r="BX12" s="27"/>
      <c r="BY12" s="29"/>
      <c r="BZ12" s="82">
        <v>30298861.16</v>
      </c>
      <c r="CA12" s="83">
        <f>IFERROR((IF($CD12="N/A",BZ12/4,BZ12/$CD12)),0)</f>
        <v>181.4705123889724</v>
      </c>
      <c r="CB12" s="83">
        <f t="shared" ref="CB12:CB31" si="0">(SUM(BN12:BY12))-BZ12</f>
        <v>11985786.59000003</v>
      </c>
      <c r="CC12" s="83">
        <f>IFERROR((IF($CD12="N/A",CB12/4,CB12/$CD12)),0)</f>
        <v>71.787082108012129</v>
      </c>
      <c r="CD12" s="98">
        <v>166963</v>
      </c>
    </row>
    <row r="13" spans="2:82" ht="28.5" customHeight="1" x14ac:dyDescent="0.25">
      <c r="B13" s="297"/>
      <c r="C13" s="300"/>
      <c r="D13" s="288"/>
      <c r="E13" s="6" t="s">
        <v>42</v>
      </c>
      <c r="F13" s="272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78"/>
      <c r="R13" s="272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78"/>
      <c r="AD13" s="272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78"/>
      <c r="AP13" s="272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78"/>
      <c r="BB13" s="30">
        <v>0</v>
      </c>
      <c r="BC13" s="31">
        <v>0</v>
      </c>
      <c r="BD13" s="32">
        <v>355.77</v>
      </c>
      <c r="BE13" s="32">
        <v>894483.44</v>
      </c>
      <c r="BF13" s="32">
        <v>149123.02999999991</v>
      </c>
      <c r="BG13" s="59">
        <v>496050.22000000032</v>
      </c>
      <c r="BH13" s="59">
        <v>878208.31</v>
      </c>
      <c r="BI13" s="59">
        <v>881161.02</v>
      </c>
      <c r="BJ13" s="66">
        <v>1166343.2500000005</v>
      </c>
      <c r="BK13" s="66">
        <v>353867.38999999966</v>
      </c>
      <c r="BL13" s="59">
        <v>841757</v>
      </c>
      <c r="BM13" s="75">
        <v>2252526.08</v>
      </c>
      <c r="BN13" s="30">
        <v>0</v>
      </c>
      <c r="BO13" s="66">
        <v>0</v>
      </c>
      <c r="BP13" s="59">
        <v>120879.54000000001</v>
      </c>
      <c r="BQ13" s="59">
        <v>216828.94000000003</v>
      </c>
      <c r="BR13" s="32">
        <v>17961</v>
      </c>
      <c r="BS13" s="32">
        <v>13500.140000000072</v>
      </c>
      <c r="BT13" s="32">
        <v>866226.97999999975</v>
      </c>
      <c r="BU13" s="32"/>
      <c r="BV13" s="31"/>
      <c r="BW13" s="31"/>
      <c r="BX13" s="32"/>
      <c r="BY13" s="33"/>
      <c r="BZ13" s="84">
        <v>0</v>
      </c>
      <c r="CA13" s="85">
        <f t="shared" ref="CA13:CA17" si="1">IFERROR((IF($CD13="N/A",BZ13/4,BZ13/$CD13)),0)</f>
        <v>0</v>
      </c>
      <c r="CB13" s="85">
        <f t="shared" si="0"/>
        <v>1235396.5999999999</v>
      </c>
      <c r="CC13" s="85">
        <f t="shared" ref="CC13:CC17" si="2">IFERROR((IF($CD13="N/A",CB13/4,CB13/$CD13)),0)</f>
        <v>13.73914677817567</v>
      </c>
      <c r="CD13" s="98">
        <v>89918</v>
      </c>
    </row>
    <row r="14" spans="2:82" ht="28.5" customHeight="1" thickBot="1" x14ac:dyDescent="0.3">
      <c r="B14" s="297"/>
      <c r="C14" s="300"/>
      <c r="D14" s="284"/>
      <c r="E14" s="13" t="s">
        <v>43</v>
      </c>
      <c r="F14" s="273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79"/>
      <c r="R14" s="273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79"/>
      <c r="AD14" s="273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79"/>
      <c r="AP14" s="273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79"/>
      <c r="BB14" s="34">
        <v>0</v>
      </c>
      <c r="BC14" s="35">
        <v>0</v>
      </c>
      <c r="BD14" s="36">
        <v>0</v>
      </c>
      <c r="BE14" s="36">
        <v>565432.38</v>
      </c>
      <c r="BF14" s="36">
        <v>83092.020000000019</v>
      </c>
      <c r="BG14" s="60">
        <v>269508.87</v>
      </c>
      <c r="BH14" s="60">
        <v>371150.99</v>
      </c>
      <c r="BI14" s="60">
        <v>417532.8899999999</v>
      </c>
      <c r="BJ14" s="67">
        <v>215325.54000000004</v>
      </c>
      <c r="BK14" s="67">
        <v>162176.97999999998</v>
      </c>
      <c r="BL14" s="60">
        <v>506431.08000000007</v>
      </c>
      <c r="BM14" s="76">
        <v>778800.87000000011</v>
      </c>
      <c r="BN14" s="34">
        <v>0</v>
      </c>
      <c r="BO14" s="67">
        <v>0</v>
      </c>
      <c r="BP14" s="60">
        <v>0</v>
      </c>
      <c r="BQ14" s="60">
        <v>208.29</v>
      </c>
      <c r="BR14" s="36">
        <v>48.119999999999976</v>
      </c>
      <c r="BS14" s="36">
        <v>0</v>
      </c>
      <c r="BT14" s="36">
        <v>2076434.4500000002</v>
      </c>
      <c r="BU14" s="36"/>
      <c r="BV14" s="35"/>
      <c r="BW14" s="35"/>
      <c r="BX14" s="36"/>
      <c r="BY14" s="37"/>
      <c r="BZ14" s="86">
        <v>0</v>
      </c>
      <c r="CA14" s="87">
        <f t="shared" si="1"/>
        <v>0</v>
      </c>
      <c r="CB14" s="87">
        <f t="shared" si="0"/>
        <v>2076690.86</v>
      </c>
      <c r="CC14" s="87">
        <f t="shared" si="2"/>
        <v>49.661402300499802</v>
      </c>
      <c r="CD14" s="98">
        <v>41817</v>
      </c>
    </row>
    <row r="15" spans="2:82" ht="28.5" customHeight="1" x14ac:dyDescent="0.25">
      <c r="B15" s="297"/>
      <c r="C15" s="300"/>
      <c r="D15" s="285" t="s">
        <v>4</v>
      </c>
      <c r="E15" s="14" t="s">
        <v>44</v>
      </c>
      <c r="F15" s="267">
        <v>181775.90000000037</v>
      </c>
      <c r="G15" s="265">
        <v>170748.37999999989</v>
      </c>
      <c r="H15" s="265">
        <v>237189.87000000011</v>
      </c>
      <c r="I15" s="265">
        <v>262145.88</v>
      </c>
      <c r="J15" s="265">
        <v>201441.24</v>
      </c>
      <c r="K15" s="265">
        <v>278065.45999999996</v>
      </c>
      <c r="L15" s="265">
        <v>333392.83000000007</v>
      </c>
      <c r="M15" s="265">
        <v>205668.41999999993</v>
      </c>
      <c r="N15" s="265">
        <v>213686.62000000011</v>
      </c>
      <c r="O15" s="265">
        <v>225581.14</v>
      </c>
      <c r="P15" s="265">
        <v>255924.66999999993</v>
      </c>
      <c r="Q15" s="274">
        <v>346771.47999999952</v>
      </c>
      <c r="R15" s="267">
        <v>228445.69</v>
      </c>
      <c r="S15" s="265">
        <v>210081.55</v>
      </c>
      <c r="T15" s="265">
        <v>241086.81</v>
      </c>
      <c r="U15" s="265">
        <v>168743.37</v>
      </c>
      <c r="V15" s="265">
        <v>440494.60000000003</v>
      </c>
      <c r="W15" s="265">
        <v>402420.47</v>
      </c>
      <c r="X15" s="265">
        <v>457981.25</v>
      </c>
      <c r="Y15" s="265">
        <v>308431.77</v>
      </c>
      <c r="Z15" s="265">
        <v>450501.7</v>
      </c>
      <c r="AA15" s="265">
        <v>426113.65</v>
      </c>
      <c r="AB15" s="265">
        <v>283873.89</v>
      </c>
      <c r="AC15" s="274">
        <v>453013.20999999996</v>
      </c>
      <c r="AD15" s="267">
        <v>543316.05999999994</v>
      </c>
      <c r="AE15" s="265">
        <v>462625.19</v>
      </c>
      <c r="AF15" s="265">
        <v>540898.59</v>
      </c>
      <c r="AG15" s="265">
        <v>611433.09000000008</v>
      </c>
      <c r="AH15" s="265">
        <v>573207.88</v>
      </c>
      <c r="AI15" s="265">
        <v>566541.36</v>
      </c>
      <c r="AJ15" s="265">
        <v>941879.36</v>
      </c>
      <c r="AK15" s="265">
        <v>618271.92999999993</v>
      </c>
      <c r="AL15" s="265">
        <v>589053.30000000005</v>
      </c>
      <c r="AM15" s="265">
        <v>566331.23</v>
      </c>
      <c r="AN15" s="265">
        <v>617326.61</v>
      </c>
      <c r="AO15" s="274">
        <v>928909.42999999993</v>
      </c>
      <c r="AP15" s="267">
        <v>738812.89</v>
      </c>
      <c r="AQ15" s="265">
        <v>527329.86</v>
      </c>
      <c r="AR15" s="265">
        <v>621403.65</v>
      </c>
      <c r="AS15" s="265">
        <v>594391.67000000004</v>
      </c>
      <c r="AT15" s="265">
        <v>637306.98</v>
      </c>
      <c r="AU15" s="265">
        <v>590358.14</v>
      </c>
      <c r="AV15" s="265">
        <v>1127052.04</v>
      </c>
      <c r="AW15" s="265">
        <v>567108.19999999995</v>
      </c>
      <c r="AX15" s="265">
        <v>568860.13</v>
      </c>
      <c r="AY15" s="265">
        <v>537650.59</v>
      </c>
      <c r="AZ15" s="265">
        <v>634804.09</v>
      </c>
      <c r="BA15" s="274">
        <v>824887.7</v>
      </c>
      <c r="BB15" s="38">
        <v>49212.5</v>
      </c>
      <c r="BC15" s="39">
        <v>42811</v>
      </c>
      <c r="BD15" s="40">
        <v>54945</v>
      </c>
      <c r="BE15" s="40">
        <v>58422.5</v>
      </c>
      <c r="BF15" s="40">
        <v>75039.5</v>
      </c>
      <c r="BG15" s="61">
        <v>64459.5</v>
      </c>
      <c r="BH15" s="61">
        <v>108284.5</v>
      </c>
      <c r="BI15" s="61">
        <v>111445</v>
      </c>
      <c r="BJ15" s="68">
        <v>79904</v>
      </c>
      <c r="BK15" s="68">
        <v>111634.5</v>
      </c>
      <c r="BL15" s="61">
        <v>84609</v>
      </c>
      <c r="BM15" s="77">
        <v>114882</v>
      </c>
      <c r="BN15" s="38">
        <v>54777</v>
      </c>
      <c r="BO15" s="68">
        <v>65428</v>
      </c>
      <c r="BP15" s="61">
        <v>75925</v>
      </c>
      <c r="BQ15" s="61">
        <v>103564</v>
      </c>
      <c r="BR15" s="40">
        <v>69155</v>
      </c>
      <c r="BS15" s="40">
        <v>49874</v>
      </c>
      <c r="BT15" s="40">
        <v>62039</v>
      </c>
      <c r="BU15" s="40"/>
      <c r="BV15" s="39"/>
      <c r="BW15" s="39"/>
      <c r="BX15" s="40"/>
      <c r="BY15" s="41"/>
      <c r="BZ15" s="94">
        <v>0</v>
      </c>
      <c r="CA15" s="95">
        <f t="shared" si="1"/>
        <v>0</v>
      </c>
      <c r="CB15" s="95">
        <f t="shared" si="0"/>
        <v>480762</v>
      </c>
      <c r="CC15" s="95">
        <f t="shared" si="2"/>
        <v>20.658387762117567</v>
      </c>
      <c r="CD15" s="101">
        <v>23272</v>
      </c>
    </row>
    <row r="16" spans="2:82" ht="28.5" customHeight="1" x14ac:dyDescent="0.25">
      <c r="B16" s="297"/>
      <c r="C16" s="300"/>
      <c r="D16" s="286"/>
      <c r="E16" s="7" t="s">
        <v>45</v>
      </c>
      <c r="F16" s="269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5"/>
      <c r="R16" s="269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5"/>
      <c r="AD16" s="269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5"/>
      <c r="AP16" s="269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5"/>
      <c r="BB16" s="42">
        <v>671290.11</v>
      </c>
      <c r="BC16" s="43">
        <v>501397.62</v>
      </c>
      <c r="BD16" s="44">
        <v>497933.26</v>
      </c>
      <c r="BE16" s="44">
        <v>498899.98999999953</v>
      </c>
      <c r="BF16" s="44">
        <v>508246.54999999981</v>
      </c>
      <c r="BG16" s="62">
        <v>534140.30999999959</v>
      </c>
      <c r="BH16" s="62">
        <v>993145.76</v>
      </c>
      <c r="BI16" s="62">
        <v>518895.8</v>
      </c>
      <c r="BJ16" s="69">
        <v>511205.55</v>
      </c>
      <c r="BK16" s="69">
        <v>487045.85</v>
      </c>
      <c r="BL16" s="62">
        <v>586257.52</v>
      </c>
      <c r="BM16" s="78">
        <v>968796.53</v>
      </c>
      <c r="BN16" s="42">
        <v>547199.18000000005</v>
      </c>
      <c r="BO16" s="69">
        <v>368751.75999999989</v>
      </c>
      <c r="BP16" s="62">
        <v>413521.77</v>
      </c>
      <c r="BQ16" s="62">
        <v>474595.35999999987</v>
      </c>
      <c r="BR16" s="44">
        <v>736652.19999999972</v>
      </c>
      <c r="BS16" s="44">
        <v>73261.170000000391</v>
      </c>
      <c r="BT16" s="44">
        <v>790031.02000000048</v>
      </c>
      <c r="BU16" s="44"/>
      <c r="BV16" s="43"/>
      <c r="BW16" s="43"/>
      <c r="BX16" s="44"/>
      <c r="BY16" s="45"/>
      <c r="BZ16" s="88">
        <v>3144332.34</v>
      </c>
      <c r="CA16" s="89">
        <f t="shared" si="1"/>
        <v>454.71183514099783</v>
      </c>
      <c r="CB16" s="89">
        <f t="shared" si="0"/>
        <v>259680.12000000058</v>
      </c>
      <c r="CC16" s="89">
        <f t="shared" si="2"/>
        <v>37.553162689804857</v>
      </c>
      <c r="CD16" s="102">
        <v>6915</v>
      </c>
    </row>
    <row r="17" spans="2:82" ht="28.5" customHeight="1" thickBot="1" x14ac:dyDescent="0.3">
      <c r="B17" s="298"/>
      <c r="C17" s="301"/>
      <c r="D17" s="287"/>
      <c r="E17" s="15" t="s">
        <v>5</v>
      </c>
      <c r="F17" s="268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76"/>
      <c r="R17" s="268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76"/>
      <c r="AD17" s="268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76"/>
      <c r="AP17" s="268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76"/>
      <c r="BB17" s="46">
        <v>0</v>
      </c>
      <c r="BC17" s="47">
        <v>0</v>
      </c>
      <c r="BD17" s="48">
        <v>0</v>
      </c>
      <c r="BE17" s="48">
        <v>0</v>
      </c>
      <c r="BF17" s="48">
        <v>0</v>
      </c>
      <c r="BG17" s="63">
        <v>0</v>
      </c>
      <c r="BH17" s="63">
        <v>0</v>
      </c>
      <c r="BI17" s="63">
        <v>0</v>
      </c>
      <c r="BJ17" s="70">
        <v>0</v>
      </c>
      <c r="BK17" s="70">
        <v>0</v>
      </c>
      <c r="BL17" s="63">
        <v>0</v>
      </c>
      <c r="BM17" s="80">
        <v>0</v>
      </c>
      <c r="BN17" s="46">
        <v>198067.7</v>
      </c>
      <c r="BO17" s="70">
        <v>138550.70999999996</v>
      </c>
      <c r="BP17" s="63">
        <v>128759.75</v>
      </c>
      <c r="BQ17" s="63">
        <v>125677.00999999995</v>
      </c>
      <c r="BR17" s="48">
        <v>126349.58000000007</v>
      </c>
      <c r="BS17" s="48">
        <v>115819</v>
      </c>
      <c r="BT17" s="48">
        <v>268733.44999999972</v>
      </c>
      <c r="BU17" s="48"/>
      <c r="BV17" s="47"/>
      <c r="BW17" s="47"/>
      <c r="BX17" s="48"/>
      <c r="BY17" s="49"/>
      <c r="BZ17" s="90">
        <v>1010329.8499999999</v>
      </c>
      <c r="CA17" s="91">
        <f t="shared" si="1"/>
        <v>14433.28357142857</v>
      </c>
      <c r="CB17" s="91">
        <f t="shared" si="0"/>
        <v>91627.34999999986</v>
      </c>
      <c r="CC17" s="91">
        <f t="shared" si="2"/>
        <v>1308.9621428571409</v>
      </c>
      <c r="CD17" s="103">
        <v>70</v>
      </c>
    </row>
    <row r="18" spans="2:82" ht="28.5" customHeight="1" x14ac:dyDescent="0.25">
      <c r="B18" s="308" t="s">
        <v>37</v>
      </c>
      <c r="C18" s="305" t="s">
        <v>40</v>
      </c>
      <c r="D18" s="283" t="s">
        <v>6</v>
      </c>
      <c r="E18" s="12" t="s">
        <v>7</v>
      </c>
      <c r="F18" s="271">
        <v>249828.52</v>
      </c>
      <c r="G18" s="280">
        <v>177106.55</v>
      </c>
      <c r="H18" s="280">
        <v>175512.25</v>
      </c>
      <c r="I18" s="280">
        <v>197062.16</v>
      </c>
      <c r="J18" s="280">
        <v>173371.48</v>
      </c>
      <c r="K18" s="280">
        <v>221787.92</v>
      </c>
      <c r="L18" s="280">
        <v>295551.92</v>
      </c>
      <c r="M18" s="280">
        <v>216042.05</v>
      </c>
      <c r="N18" s="280">
        <v>265265.98</v>
      </c>
      <c r="O18" s="280">
        <v>210655.51</v>
      </c>
      <c r="P18" s="280">
        <v>263749.09000000003</v>
      </c>
      <c r="Q18" s="277">
        <v>344063.38</v>
      </c>
      <c r="R18" s="271">
        <v>243638.27</v>
      </c>
      <c r="S18" s="280">
        <v>210209.84</v>
      </c>
      <c r="T18" s="280">
        <v>265997.21000000002</v>
      </c>
      <c r="U18" s="280">
        <v>208285.71</v>
      </c>
      <c r="V18" s="280">
        <v>286758.82</v>
      </c>
      <c r="W18" s="280">
        <v>300710.57</v>
      </c>
      <c r="X18" s="280">
        <v>390889.7</v>
      </c>
      <c r="Y18" s="280">
        <v>252898.98</v>
      </c>
      <c r="Z18" s="280">
        <v>243436.94</v>
      </c>
      <c r="AA18" s="280">
        <v>261880.51</v>
      </c>
      <c r="AB18" s="280">
        <v>289333.89</v>
      </c>
      <c r="AC18" s="277">
        <v>516463.07</v>
      </c>
      <c r="AD18" s="271">
        <v>437099.02</v>
      </c>
      <c r="AE18" s="280">
        <v>419231.65</v>
      </c>
      <c r="AF18" s="280">
        <v>417665.81</v>
      </c>
      <c r="AG18" s="280">
        <v>430539.41</v>
      </c>
      <c r="AH18" s="280">
        <v>510002.06</v>
      </c>
      <c r="AI18" s="280">
        <v>440888.11</v>
      </c>
      <c r="AJ18" s="280">
        <v>793499.95</v>
      </c>
      <c r="AK18" s="280">
        <v>455177.11</v>
      </c>
      <c r="AL18" s="280">
        <v>459615.27</v>
      </c>
      <c r="AM18" s="280">
        <v>426031.57</v>
      </c>
      <c r="AN18" s="280">
        <v>466808.71</v>
      </c>
      <c r="AO18" s="277">
        <v>617118.77</v>
      </c>
      <c r="AP18" s="271">
        <v>524956.76</v>
      </c>
      <c r="AQ18" s="280">
        <v>417824.38</v>
      </c>
      <c r="AR18" s="280">
        <v>456495.68</v>
      </c>
      <c r="AS18" s="280">
        <v>502811.1</v>
      </c>
      <c r="AT18" s="280">
        <v>455829.38</v>
      </c>
      <c r="AU18" s="280">
        <v>375977.87</v>
      </c>
      <c r="AV18" s="280">
        <v>782472.22</v>
      </c>
      <c r="AW18" s="280">
        <v>387552.62</v>
      </c>
      <c r="AX18" s="280">
        <v>439492.15</v>
      </c>
      <c r="AY18" s="280">
        <v>374491.3</v>
      </c>
      <c r="AZ18" s="280">
        <v>388446.47</v>
      </c>
      <c r="BA18" s="277">
        <v>582237.72</v>
      </c>
      <c r="BB18" s="26">
        <v>593245.56999999995</v>
      </c>
      <c r="BC18" s="27">
        <v>432700.06</v>
      </c>
      <c r="BD18" s="28">
        <v>403978.44</v>
      </c>
      <c r="BE18" s="28">
        <v>396369.96</v>
      </c>
      <c r="BF18" s="28">
        <v>381274.44</v>
      </c>
      <c r="BG18" s="58">
        <v>387364.03</v>
      </c>
      <c r="BH18" s="58">
        <v>792827.42</v>
      </c>
      <c r="BI18" s="58">
        <v>412840.98</v>
      </c>
      <c r="BJ18" s="71">
        <v>402431.94</v>
      </c>
      <c r="BK18" s="71">
        <v>411475.86</v>
      </c>
      <c r="BL18" s="58">
        <v>431753.94</v>
      </c>
      <c r="BM18" s="74">
        <v>782819.59</v>
      </c>
      <c r="BN18" s="26">
        <v>511231.97</v>
      </c>
      <c r="BO18" s="71">
        <v>359331.78999999992</v>
      </c>
      <c r="BP18" s="58">
        <v>386842.97000000032</v>
      </c>
      <c r="BQ18" s="58">
        <v>411380.28</v>
      </c>
      <c r="BR18" s="28">
        <v>434076.70999999996</v>
      </c>
      <c r="BS18" s="28">
        <v>432855.6799999997</v>
      </c>
      <c r="BT18" s="28">
        <v>758914.30000000028</v>
      </c>
      <c r="BU18" s="28"/>
      <c r="BV18" s="27"/>
      <c r="BW18" s="27"/>
      <c r="BX18" s="28"/>
      <c r="BY18" s="29"/>
      <c r="BZ18" s="96">
        <v>2894637.5100000002</v>
      </c>
      <c r="CA18" s="97" t="s">
        <v>50</v>
      </c>
      <c r="CB18" s="97">
        <f t="shared" si="0"/>
        <v>399996.18999999994</v>
      </c>
      <c r="CC18" s="97" t="s">
        <v>50</v>
      </c>
      <c r="CD18" s="104" t="s">
        <v>50</v>
      </c>
    </row>
    <row r="19" spans="2:82" ht="28.5" customHeight="1" thickBot="1" x14ac:dyDescent="0.3">
      <c r="B19" s="309"/>
      <c r="C19" s="306"/>
      <c r="D19" s="284"/>
      <c r="E19" s="13" t="s">
        <v>8</v>
      </c>
      <c r="F19" s="273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79"/>
      <c r="R19" s="273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79"/>
      <c r="AD19" s="273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79"/>
      <c r="AP19" s="273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79"/>
      <c r="BB19" s="34">
        <v>0</v>
      </c>
      <c r="BC19" s="35">
        <v>0</v>
      </c>
      <c r="BD19" s="36">
        <v>0</v>
      </c>
      <c r="BE19" s="36">
        <v>0</v>
      </c>
      <c r="BF19" s="36">
        <v>0</v>
      </c>
      <c r="BG19" s="60">
        <v>0</v>
      </c>
      <c r="BH19" s="60">
        <v>0</v>
      </c>
      <c r="BI19" s="60">
        <v>0</v>
      </c>
      <c r="BJ19" s="67">
        <v>0</v>
      </c>
      <c r="BK19" s="67">
        <v>0</v>
      </c>
      <c r="BL19" s="60">
        <v>0</v>
      </c>
      <c r="BM19" s="76">
        <v>0</v>
      </c>
      <c r="BN19" s="34">
        <v>57856.5</v>
      </c>
      <c r="BO19" s="67">
        <v>38836</v>
      </c>
      <c r="BP19" s="60">
        <v>54461.380000000005</v>
      </c>
      <c r="BQ19" s="60">
        <v>38836</v>
      </c>
      <c r="BR19" s="36">
        <v>49636</v>
      </c>
      <c r="BS19" s="36">
        <v>41336</v>
      </c>
      <c r="BT19" s="36">
        <v>79500.75</v>
      </c>
      <c r="BU19" s="36"/>
      <c r="BV19" s="35"/>
      <c r="BW19" s="35"/>
      <c r="BX19" s="36"/>
      <c r="BY19" s="37"/>
      <c r="BZ19" s="86">
        <v>328949.75</v>
      </c>
      <c r="CA19" s="87" t="s">
        <v>50</v>
      </c>
      <c r="CB19" s="87">
        <f t="shared" si="0"/>
        <v>31512.880000000005</v>
      </c>
      <c r="CC19" s="87" t="s">
        <v>50</v>
      </c>
      <c r="CD19" s="100" t="s">
        <v>50</v>
      </c>
    </row>
    <row r="20" spans="2:82" ht="28.5" customHeight="1" x14ac:dyDescent="0.25">
      <c r="B20" s="309"/>
      <c r="C20" s="306"/>
      <c r="D20" s="285" t="s">
        <v>9</v>
      </c>
      <c r="E20" s="11" t="s">
        <v>10</v>
      </c>
      <c r="F20" s="267">
        <v>432085.1</v>
      </c>
      <c r="G20" s="265">
        <v>327923.17</v>
      </c>
      <c r="H20" s="265">
        <v>369005.34</v>
      </c>
      <c r="I20" s="265">
        <v>298062.34999999998</v>
      </c>
      <c r="J20" s="265">
        <v>296775.89</v>
      </c>
      <c r="K20" s="265">
        <v>388367.34</v>
      </c>
      <c r="L20" s="265">
        <v>576562.43000000005</v>
      </c>
      <c r="M20" s="265">
        <v>370353.43</v>
      </c>
      <c r="N20" s="265">
        <v>439601.84</v>
      </c>
      <c r="O20" s="265">
        <v>1150798.4099999999</v>
      </c>
      <c r="P20" s="265">
        <v>732699.04</v>
      </c>
      <c r="Q20" s="274">
        <v>1192285.51</v>
      </c>
      <c r="R20" s="267">
        <v>352723.8</v>
      </c>
      <c r="S20" s="265">
        <v>443391.52</v>
      </c>
      <c r="T20" s="265">
        <v>567948.43999999994</v>
      </c>
      <c r="U20" s="265">
        <v>548174.79</v>
      </c>
      <c r="V20" s="265">
        <v>1026520.74</v>
      </c>
      <c r="W20" s="265">
        <v>4482154.32</v>
      </c>
      <c r="X20" s="265">
        <v>3714422.26</v>
      </c>
      <c r="Y20" s="265">
        <v>3900510.5</v>
      </c>
      <c r="Z20" s="265">
        <v>1670535.3599999999</v>
      </c>
      <c r="AA20" s="265">
        <v>847525.78</v>
      </c>
      <c r="AB20" s="265">
        <v>14769592.51</v>
      </c>
      <c r="AC20" s="274">
        <v>1936835.97</v>
      </c>
      <c r="AD20" s="267">
        <v>717277.58</v>
      </c>
      <c r="AE20" s="265">
        <v>799295.28</v>
      </c>
      <c r="AF20" s="265">
        <v>861147.12</v>
      </c>
      <c r="AG20" s="265">
        <v>995287.81</v>
      </c>
      <c r="AH20" s="265">
        <v>925457.76</v>
      </c>
      <c r="AI20" s="265">
        <v>873940.43</v>
      </c>
      <c r="AJ20" s="265">
        <v>1524886.77</v>
      </c>
      <c r="AK20" s="265">
        <v>1120168.23</v>
      </c>
      <c r="AL20" s="265">
        <v>2092797.2</v>
      </c>
      <c r="AM20" s="265">
        <v>3132898.47</v>
      </c>
      <c r="AN20" s="265">
        <v>2826107.63</v>
      </c>
      <c r="AO20" s="274">
        <v>1500266.95</v>
      </c>
      <c r="AP20" s="267">
        <v>807693.04</v>
      </c>
      <c r="AQ20" s="265">
        <v>873762.12</v>
      </c>
      <c r="AR20" s="265">
        <v>680265.86</v>
      </c>
      <c r="AS20" s="265">
        <v>1002258.1</v>
      </c>
      <c r="AT20" s="265">
        <v>1079557.6499999999</v>
      </c>
      <c r="AU20" s="265">
        <v>676680.45</v>
      </c>
      <c r="AV20" s="265">
        <v>1310367.03</v>
      </c>
      <c r="AW20" s="265">
        <v>2198670.88</v>
      </c>
      <c r="AX20" s="265">
        <v>1382398.12</v>
      </c>
      <c r="AY20" s="265">
        <v>955846.54</v>
      </c>
      <c r="AZ20" s="265">
        <v>796251.21</v>
      </c>
      <c r="BA20" s="274">
        <v>2393408.09</v>
      </c>
      <c r="BB20" s="50">
        <v>306983.18</v>
      </c>
      <c r="BC20" s="51">
        <v>214341.94000000006</v>
      </c>
      <c r="BD20" s="52">
        <v>264382.32999999978</v>
      </c>
      <c r="BE20" s="52">
        <v>214133.27000000014</v>
      </c>
      <c r="BF20" s="52">
        <v>262623.95999999996</v>
      </c>
      <c r="BG20" s="64">
        <v>266194.26</v>
      </c>
      <c r="BH20" s="64">
        <v>437792.65000000014</v>
      </c>
      <c r="BI20" s="64">
        <v>261889.02000000025</v>
      </c>
      <c r="BJ20" s="72">
        <v>271439.9299999997</v>
      </c>
      <c r="BK20" s="72">
        <v>295166.13999999966</v>
      </c>
      <c r="BL20" s="64">
        <v>268200.0700000003</v>
      </c>
      <c r="BM20" s="79">
        <v>418052.62999999989</v>
      </c>
      <c r="BN20" s="50">
        <v>311159.53999999998</v>
      </c>
      <c r="BO20" s="72">
        <v>326149.51000000007</v>
      </c>
      <c r="BP20" s="64">
        <v>199817.24</v>
      </c>
      <c r="BQ20" s="64">
        <v>264794.37999999989</v>
      </c>
      <c r="BR20" s="52">
        <v>383740.33000000007</v>
      </c>
      <c r="BS20" s="52">
        <v>292084.76</v>
      </c>
      <c r="BT20" s="52">
        <v>460846.74</v>
      </c>
      <c r="BU20" s="52"/>
      <c r="BV20" s="51"/>
      <c r="BW20" s="51"/>
      <c r="BX20" s="52"/>
      <c r="BY20" s="53"/>
      <c r="BZ20" s="94">
        <v>1828988.4500000002</v>
      </c>
      <c r="CA20" s="95" t="s">
        <v>50</v>
      </c>
      <c r="CB20" s="95">
        <f t="shared" si="0"/>
        <v>409604.04999999981</v>
      </c>
      <c r="CC20" s="95" t="s">
        <v>50</v>
      </c>
      <c r="CD20" s="101" t="s">
        <v>50</v>
      </c>
    </row>
    <row r="21" spans="2:82" ht="28.5" customHeight="1" x14ac:dyDescent="0.25">
      <c r="B21" s="309"/>
      <c r="C21" s="306"/>
      <c r="D21" s="286"/>
      <c r="E21" s="7" t="s">
        <v>11</v>
      </c>
      <c r="F21" s="269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5"/>
      <c r="R21" s="269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5"/>
      <c r="AD21" s="269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5"/>
      <c r="AP21" s="269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5"/>
      <c r="BB21" s="42">
        <v>132500</v>
      </c>
      <c r="BC21" s="43">
        <v>89450</v>
      </c>
      <c r="BD21" s="44">
        <v>96160.969999999972</v>
      </c>
      <c r="BE21" s="44">
        <v>89450</v>
      </c>
      <c r="BF21" s="44">
        <v>91201.900000000023</v>
      </c>
      <c r="BG21" s="62">
        <v>89574</v>
      </c>
      <c r="BH21" s="62">
        <v>182949.64</v>
      </c>
      <c r="BI21" s="62">
        <v>93545.75</v>
      </c>
      <c r="BJ21" s="69">
        <v>96287.800000000047</v>
      </c>
      <c r="BK21" s="69">
        <v>87600</v>
      </c>
      <c r="BL21" s="62">
        <v>93161.9</v>
      </c>
      <c r="BM21" s="78">
        <v>145407.5</v>
      </c>
      <c r="BN21" s="42">
        <v>136036</v>
      </c>
      <c r="BO21" s="69">
        <v>96828.290000000008</v>
      </c>
      <c r="BP21" s="62">
        <v>89073.78</v>
      </c>
      <c r="BQ21" s="62">
        <v>71617.200000000012</v>
      </c>
      <c r="BR21" s="44">
        <v>65714</v>
      </c>
      <c r="BS21" s="44">
        <v>65714.000000000116</v>
      </c>
      <c r="BT21" s="44">
        <v>152116.56999999983</v>
      </c>
      <c r="BU21" s="44"/>
      <c r="BV21" s="43"/>
      <c r="BW21" s="43"/>
      <c r="BX21" s="44"/>
      <c r="BY21" s="45"/>
      <c r="BZ21" s="88">
        <v>613012.54999999993</v>
      </c>
      <c r="CA21" s="89" t="s">
        <v>50</v>
      </c>
      <c r="CB21" s="89">
        <f t="shared" si="0"/>
        <v>64087.290000000037</v>
      </c>
      <c r="CC21" s="89" t="s">
        <v>50</v>
      </c>
      <c r="CD21" s="102" t="s">
        <v>50</v>
      </c>
    </row>
    <row r="22" spans="2:82" ht="28.5" customHeight="1" x14ac:dyDescent="0.25">
      <c r="B22" s="309"/>
      <c r="C22" s="306"/>
      <c r="D22" s="286"/>
      <c r="E22" s="7" t="s">
        <v>12</v>
      </c>
      <c r="F22" s="269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5"/>
      <c r="R22" s="269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5"/>
      <c r="AD22" s="269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5"/>
      <c r="AP22" s="269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5"/>
      <c r="BB22" s="42">
        <v>130749.8</v>
      </c>
      <c r="BC22" s="43">
        <v>87364.999999999985</v>
      </c>
      <c r="BD22" s="44">
        <v>87365.000000000015</v>
      </c>
      <c r="BE22" s="44">
        <v>87365</v>
      </c>
      <c r="BF22" s="44">
        <v>93966.900000000023</v>
      </c>
      <c r="BG22" s="62">
        <v>87365</v>
      </c>
      <c r="BH22" s="62">
        <v>170130</v>
      </c>
      <c r="BI22" s="62">
        <v>94065</v>
      </c>
      <c r="BJ22" s="69">
        <v>109486.90000000014</v>
      </c>
      <c r="BK22" s="69">
        <v>132999.93000000017</v>
      </c>
      <c r="BL22" s="62">
        <v>133574.75999999978</v>
      </c>
      <c r="BM22" s="78">
        <v>155329.25</v>
      </c>
      <c r="BN22" s="42">
        <v>125397.5</v>
      </c>
      <c r="BO22" s="69">
        <v>102701.1</v>
      </c>
      <c r="BP22" s="62">
        <v>194742.86999999997</v>
      </c>
      <c r="BQ22" s="62">
        <v>174581.97000000009</v>
      </c>
      <c r="BR22" s="44">
        <v>123493.22999999998</v>
      </c>
      <c r="BS22" s="44">
        <v>172162.32999999996</v>
      </c>
      <c r="BT22" s="44">
        <v>206383.22999999998</v>
      </c>
      <c r="BU22" s="44"/>
      <c r="BV22" s="43"/>
      <c r="BW22" s="43"/>
      <c r="BX22" s="44"/>
      <c r="BY22" s="45"/>
      <c r="BZ22" s="88">
        <v>1024020.02</v>
      </c>
      <c r="CA22" s="89" t="s">
        <v>50</v>
      </c>
      <c r="CB22" s="89">
        <f t="shared" si="0"/>
        <v>75442.209999999963</v>
      </c>
      <c r="CC22" s="89" t="s">
        <v>50</v>
      </c>
      <c r="CD22" s="102" t="s">
        <v>50</v>
      </c>
    </row>
    <row r="23" spans="2:82" ht="42.75" customHeight="1" x14ac:dyDescent="0.25">
      <c r="B23" s="309"/>
      <c r="C23" s="306"/>
      <c r="D23" s="286"/>
      <c r="E23" s="7" t="s">
        <v>13</v>
      </c>
      <c r="F23" s="269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5"/>
      <c r="R23" s="269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5"/>
      <c r="AD23" s="269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5"/>
      <c r="AP23" s="269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5"/>
      <c r="BB23" s="42">
        <v>487761.06</v>
      </c>
      <c r="BC23" s="43">
        <v>366500.92999999988</v>
      </c>
      <c r="BD23" s="44">
        <v>357331.00000000006</v>
      </c>
      <c r="BE23" s="44">
        <v>290289.55000000005</v>
      </c>
      <c r="BF23" s="44">
        <v>323797.19999999995</v>
      </c>
      <c r="BG23" s="62">
        <v>314763.58000000031</v>
      </c>
      <c r="BH23" s="62">
        <v>402962.4700000002</v>
      </c>
      <c r="BI23" s="62">
        <v>1865046.5799999996</v>
      </c>
      <c r="BJ23" s="69">
        <v>595784.97</v>
      </c>
      <c r="BK23" s="69">
        <v>270378.14</v>
      </c>
      <c r="BL23" s="62">
        <v>205849.86</v>
      </c>
      <c r="BM23" s="78">
        <v>291061.20000000019</v>
      </c>
      <c r="BN23" s="42">
        <v>110842.5</v>
      </c>
      <c r="BO23" s="69">
        <v>87239.520000000019</v>
      </c>
      <c r="BP23" s="62">
        <v>126559.37</v>
      </c>
      <c r="BQ23" s="62">
        <v>102083.71999999997</v>
      </c>
      <c r="BR23" s="44">
        <v>102241.39000000001</v>
      </c>
      <c r="BS23" s="44">
        <v>106746.91999999993</v>
      </c>
      <c r="BT23" s="44">
        <v>217055.84000000008</v>
      </c>
      <c r="BU23" s="44"/>
      <c r="BV23" s="43"/>
      <c r="BW23" s="43"/>
      <c r="BX23" s="44"/>
      <c r="BY23" s="45"/>
      <c r="BZ23" s="88">
        <v>684427.04999999993</v>
      </c>
      <c r="CA23" s="89" t="s">
        <v>50</v>
      </c>
      <c r="CB23" s="89">
        <f t="shared" si="0"/>
        <v>168342.21000000008</v>
      </c>
      <c r="CC23" s="89" t="s">
        <v>50</v>
      </c>
      <c r="CD23" s="102" t="s">
        <v>50</v>
      </c>
    </row>
    <row r="24" spans="2:82" ht="28.5" customHeight="1" thickBot="1" x14ac:dyDescent="0.3">
      <c r="B24" s="309"/>
      <c r="C24" s="306"/>
      <c r="D24" s="287"/>
      <c r="E24" s="16" t="s">
        <v>14</v>
      </c>
      <c r="F24" s="268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76"/>
      <c r="R24" s="268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76"/>
      <c r="AD24" s="268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76"/>
      <c r="AP24" s="268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76"/>
      <c r="BB24" s="54">
        <v>0</v>
      </c>
      <c r="BC24" s="55">
        <v>0</v>
      </c>
      <c r="BD24" s="56">
        <v>0</v>
      </c>
      <c r="BE24" s="56">
        <v>0</v>
      </c>
      <c r="BF24" s="56">
        <v>0</v>
      </c>
      <c r="BG24" s="65">
        <v>0</v>
      </c>
      <c r="BH24" s="65">
        <v>0</v>
      </c>
      <c r="BI24" s="65">
        <v>0</v>
      </c>
      <c r="BJ24" s="73">
        <v>0</v>
      </c>
      <c r="BK24" s="73">
        <v>0</v>
      </c>
      <c r="BL24" s="65">
        <v>0</v>
      </c>
      <c r="BM24" s="81">
        <v>0</v>
      </c>
      <c r="BN24" s="54">
        <v>127729</v>
      </c>
      <c r="BO24" s="73">
        <v>228028.38999999996</v>
      </c>
      <c r="BP24" s="65">
        <v>113482</v>
      </c>
      <c r="BQ24" s="65">
        <v>113482.00000000006</v>
      </c>
      <c r="BR24" s="56">
        <v>119007</v>
      </c>
      <c r="BS24" s="56">
        <v>118846</v>
      </c>
      <c r="BT24" s="56">
        <v>242661.42000000004</v>
      </c>
      <c r="BU24" s="56"/>
      <c r="BV24" s="55"/>
      <c r="BW24" s="55"/>
      <c r="BX24" s="56"/>
      <c r="BY24" s="57"/>
      <c r="BZ24" s="90">
        <v>1003597.51</v>
      </c>
      <c r="CA24" s="91" t="s">
        <v>50</v>
      </c>
      <c r="CB24" s="91">
        <f t="shared" si="0"/>
        <v>59638.300000000047</v>
      </c>
      <c r="CC24" s="91" t="s">
        <v>50</v>
      </c>
      <c r="CD24" s="103" t="s">
        <v>50</v>
      </c>
    </row>
    <row r="25" spans="2:82" ht="28.5" customHeight="1" x14ac:dyDescent="0.25">
      <c r="B25" s="309"/>
      <c r="C25" s="306"/>
      <c r="D25" s="283" t="s">
        <v>15</v>
      </c>
      <c r="E25" s="12" t="s">
        <v>16</v>
      </c>
      <c r="F25" s="271">
        <v>8333121.6399999997</v>
      </c>
      <c r="G25" s="280">
        <v>11443985.029999999</v>
      </c>
      <c r="H25" s="280">
        <v>11562945.439999999</v>
      </c>
      <c r="I25" s="280">
        <v>11456200.33</v>
      </c>
      <c r="J25" s="280">
        <v>10909183.529999999</v>
      </c>
      <c r="K25" s="280">
        <v>10311029.98</v>
      </c>
      <c r="L25" s="280">
        <v>13440016.9</v>
      </c>
      <c r="M25" s="280">
        <v>11778201.66</v>
      </c>
      <c r="N25" s="280">
        <v>11406051.300000001</v>
      </c>
      <c r="O25" s="280">
        <v>11941369.67</v>
      </c>
      <c r="P25" s="280">
        <v>13454713.67</v>
      </c>
      <c r="Q25" s="277">
        <v>15359629.68</v>
      </c>
      <c r="R25" s="271">
        <v>7908043.3200000003</v>
      </c>
      <c r="S25" s="280">
        <v>10579765.439999999</v>
      </c>
      <c r="T25" s="280">
        <v>9839187.9700000007</v>
      </c>
      <c r="U25" s="280">
        <v>12205166.039999999</v>
      </c>
      <c r="V25" s="280">
        <v>14231175.01</v>
      </c>
      <c r="W25" s="280">
        <v>12177936.51</v>
      </c>
      <c r="X25" s="280">
        <v>15256030.939999999</v>
      </c>
      <c r="Y25" s="280">
        <v>13129246.49</v>
      </c>
      <c r="Z25" s="280">
        <v>12136435.390000001</v>
      </c>
      <c r="AA25" s="280">
        <v>12101207.98</v>
      </c>
      <c r="AB25" s="280">
        <v>12119803.49</v>
      </c>
      <c r="AC25" s="277">
        <v>19346292.73</v>
      </c>
      <c r="AD25" s="271">
        <v>8463042.8100000005</v>
      </c>
      <c r="AE25" s="280">
        <v>9233946.6899999995</v>
      </c>
      <c r="AF25" s="280">
        <v>14695297.18</v>
      </c>
      <c r="AG25" s="280">
        <v>13562178.42</v>
      </c>
      <c r="AH25" s="280">
        <v>12087203.82</v>
      </c>
      <c r="AI25" s="280">
        <v>10969239.380000001</v>
      </c>
      <c r="AJ25" s="280">
        <v>20529028.34</v>
      </c>
      <c r="AK25" s="280">
        <v>13189988.439999999</v>
      </c>
      <c r="AL25" s="280">
        <v>11758471.84</v>
      </c>
      <c r="AM25" s="280">
        <v>13192486.970000001</v>
      </c>
      <c r="AN25" s="280">
        <v>14117899.359999999</v>
      </c>
      <c r="AO25" s="277">
        <v>20948280.010000002</v>
      </c>
      <c r="AP25" s="271">
        <v>10057977.710000001</v>
      </c>
      <c r="AQ25" s="280">
        <v>11087817.25</v>
      </c>
      <c r="AR25" s="280">
        <v>13324591.970000001</v>
      </c>
      <c r="AS25" s="280">
        <v>12690382.469999999</v>
      </c>
      <c r="AT25" s="280">
        <v>12772995.98</v>
      </c>
      <c r="AU25" s="280">
        <v>10973520.68</v>
      </c>
      <c r="AV25" s="280">
        <v>18664100.710000001</v>
      </c>
      <c r="AW25" s="280">
        <v>12659907.529999999</v>
      </c>
      <c r="AX25" s="280">
        <v>13808034.18</v>
      </c>
      <c r="AY25" s="280">
        <v>11967446.940000001</v>
      </c>
      <c r="AZ25" s="280">
        <v>12399844.76</v>
      </c>
      <c r="BA25" s="277">
        <v>26265045.269999996</v>
      </c>
      <c r="BB25" s="26">
        <v>10578546.26</v>
      </c>
      <c r="BC25" s="27">
        <v>7249588.8400000017</v>
      </c>
      <c r="BD25" s="28">
        <v>13653677.860000001</v>
      </c>
      <c r="BE25" s="28">
        <v>12551655.56000001</v>
      </c>
      <c r="BF25" s="28">
        <v>13785363.739999995</v>
      </c>
      <c r="BG25" s="58">
        <v>12286441.189999983</v>
      </c>
      <c r="BH25" s="58">
        <v>19626482.24000001</v>
      </c>
      <c r="BI25" s="58">
        <v>13267902.660000011</v>
      </c>
      <c r="BJ25" s="71">
        <v>13046453.07</v>
      </c>
      <c r="BK25" s="71">
        <v>13324183.290000007</v>
      </c>
      <c r="BL25" s="58">
        <v>13866396.050000001</v>
      </c>
      <c r="BM25" s="74">
        <v>21340957.949999999</v>
      </c>
      <c r="BN25" s="26">
        <v>9864956.8899999987</v>
      </c>
      <c r="BO25" s="71">
        <v>6443965.4000000004</v>
      </c>
      <c r="BP25" s="58">
        <v>13460190.360000003</v>
      </c>
      <c r="BQ25" s="58">
        <v>11245698.959999997</v>
      </c>
      <c r="BR25" s="28">
        <v>11221521.269999996</v>
      </c>
      <c r="BS25" s="28">
        <v>13348825.300000034</v>
      </c>
      <c r="BT25" s="28">
        <v>17379118.599999972</v>
      </c>
      <c r="BU25" s="28"/>
      <c r="BV25" s="27"/>
      <c r="BW25" s="27"/>
      <c r="BX25" s="28"/>
      <c r="BY25" s="29"/>
      <c r="BZ25" s="82">
        <v>68010408.860000014</v>
      </c>
      <c r="CA25" s="83" t="s">
        <v>50</v>
      </c>
      <c r="CB25" s="83">
        <f t="shared" si="0"/>
        <v>14953867.919999987</v>
      </c>
      <c r="CC25" s="83" t="s">
        <v>50</v>
      </c>
      <c r="CD25" s="98" t="s">
        <v>50</v>
      </c>
    </row>
    <row r="26" spans="2:82" ht="28.5" customHeight="1" x14ac:dyDescent="0.25">
      <c r="B26" s="309"/>
      <c r="C26" s="306"/>
      <c r="D26" s="288"/>
      <c r="E26" s="6" t="s">
        <v>17</v>
      </c>
      <c r="F26" s="272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78"/>
      <c r="R26" s="272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78"/>
      <c r="AD26" s="272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78"/>
      <c r="AP26" s="272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78"/>
      <c r="BB26" s="30">
        <v>0</v>
      </c>
      <c r="BC26" s="31">
        <v>0</v>
      </c>
      <c r="BD26" s="32">
        <v>79754.849999999991</v>
      </c>
      <c r="BE26" s="32">
        <v>9865.82</v>
      </c>
      <c r="BF26" s="32">
        <v>43843.530000000042</v>
      </c>
      <c r="BG26" s="59">
        <v>139125.22999999998</v>
      </c>
      <c r="BH26" s="59">
        <v>28324.959999999999</v>
      </c>
      <c r="BI26" s="59">
        <v>57727.23000000004</v>
      </c>
      <c r="BJ26" s="66">
        <v>26178.49</v>
      </c>
      <c r="BK26" s="66">
        <v>17274.919999999984</v>
      </c>
      <c r="BL26" s="59">
        <v>17962.98</v>
      </c>
      <c r="BM26" s="75">
        <v>136336.68999999994</v>
      </c>
      <c r="BN26" s="30">
        <v>0</v>
      </c>
      <c r="BO26" s="66">
        <v>0</v>
      </c>
      <c r="BP26" s="59">
        <v>4267.4799999999996</v>
      </c>
      <c r="BQ26" s="59">
        <v>862.43000000000029</v>
      </c>
      <c r="BR26" s="32">
        <v>11922.679999999997</v>
      </c>
      <c r="BS26" s="32">
        <v>12496.82</v>
      </c>
      <c r="BT26" s="32">
        <v>12353.490000000005</v>
      </c>
      <c r="BU26" s="32"/>
      <c r="BV26" s="31"/>
      <c r="BW26" s="31"/>
      <c r="BX26" s="32"/>
      <c r="BY26" s="33"/>
      <c r="BZ26" s="84">
        <v>0</v>
      </c>
      <c r="CA26" s="85" t="s">
        <v>50</v>
      </c>
      <c r="CB26" s="85">
        <f t="shared" si="0"/>
        <v>41902.9</v>
      </c>
      <c r="CC26" s="85" t="s">
        <v>50</v>
      </c>
      <c r="CD26" s="99" t="s">
        <v>50</v>
      </c>
    </row>
    <row r="27" spans="2:82" ht="28.5" customHeight="1" thickBot="1" x14ac:dyDescent="0.3">
      <c r="B27" s="309"/>
      <c r="C27" s="307"/>
      <c r="D27" s="284"/>
      <c r="E27" s="13" t="s">
        <v>18</v>
      </c>
      <c r="F27" s="273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79"/>
      <c r="R27" s="273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79"/>
      <c r="AD27" s="273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79"/>
      <c r="AP27" s="273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79"/>
      <c r="BB27" s="34">
        <v>0</v>
      </c>
      <c r="BC27" s="35">
        <v>0</v>
      </c>
      <c r="BD27" s="36">
        <v>1552.62</v>
      </c>
      <c r="BE27" s="36">
        <v>701.02</v>
      </c>
      <c r="BF27" s="36">
        <v>913.57000000000016</v>
      </c>
      <c r="BG27" s="60">
        <v>6113.95</v>
      </c>
      <c r="BH27" s="60">
        <v>17135.920000000002</v>
      </c>
      <c r="BI27" s="60">
        <v>2039.4699999999975</v>
      </c>
      <c r="BJ27" s="67">
        <v>9534.7899999999972</v>
      </c>
      <c r="BK27" s="67">
        <v>7996.21</v>
      </c>
      <c r="BL27" s="60">
        <v>44138.279999999992</v>
      </c>
      <c r="BM27" s="76">
        <v>47374.180000000022</v>
      </c>
      <c r="BN27" s="34">
        <v>0</v>
      </c>
      <c r="BO27" s="67">
        <v>0</v>
      </c>
      <c r="BP27" s="60">
        <v>782.44</v>
      </c>
      <c r="BQ27" s="60">
        <v>11037.35</v>
      </c>
      <c r="BR27" s="36">
        <v>6113.2799999999988</v>
      </c>
      <c r="BS27" s="36">
        <v>47155.88</v>
      </c>
      <c r="BT27" s="36">
        <v>6971.929999999993</v>
      </c>
      <c r="BU27" s="36"/>
      <c r="BV27" s="35"/>
      <c r="BW27" s="35"/>
      <c r="BX27" s="36"/>
      <c r="BY27" s="37"/>
      <c r="BZ27" s="92">
        <v>0</v>
      </c>
      <c r="CA27" s="93" t="s">
        <v>50</v>
      </c>
      <c r="CB27" s="93">
        <f t="shared" si="0"/>
        <v>72060.87999999999</v>
      </c>
      <c r="CC27" s="93" t="s">
        <v>50</v>
      </c>
      <c r="CD27" s="105" t="s">
        <v>50</v>
      </c>
    </row>
    <row r="28" spans="2:82" ht="28.5" customHeight="1" x14ac:dyDescent="0.25">
      <c r="B28" s="309"/>
      <c r="C28" s="299" t="s">
        <v>41</v>
      </c>
      <c r="D28" s="285" t="s">
        <v>19</v>
      </c>
      <c r="E28" s="14" t="s">
        <v>20</v>
      </c>
      <c r="F28" s="267">
        <v>429947.43</v>
      </c>
      <c r="G28" s="265">
        <v>297456.76</v>
      </c>
      <c r="H28" s="265">
        <v>361151.59</v>
      </c>
      <c r="I28" s="265">
        <v>313872.94</v>
      </c>
      <c r="J28" s="265">
        <v>292817</v>
      </c>
      <c r="K28" s="265">
        <v>304790.59999999998</v>
      </c>
      <c r="L28" s="265">
        <v>567587.22</v>
      </c>
      <c r="M28" s="265">
        <v>313713.57</v>
      </c>
      <c r="N28" s="265">
        <v>362647.67</v>
      </c>
      <c r="O28" s="265">
        <v>284145.8</v>
      </c>
      <c r="P28" s="265">
        <v>360951.93</v>
      </c>
      <c r="Q28" s="274">
        <v>461742.84</v>
      </c>
      <c r="R28" s="267">
        <v>450330.9</v>
      </c>
      <c r="S28" s="265">
        <v>433550.06</v>
      </c>
      <c r="T28" s="265">
        <v>336256.08</v>
      </c>
      <c r="U28" s="265">
        <v>385214.5</v>
      </c>
      <c r="V28" s="265">
        <v>330989.44</v>
      </c>
      <c r="W28" s="265">
        <v>318947.69</v>
      </c>
      <c r="X28" s="265">
        <v>686482.86</v>
      </c>
      <c r="Y28" s="265">
        <v>317453.19</v>
      </c>
      <c r="Z28" s="265">
        <v>460436.57</v>
      </c>
      <c r="AA28" s="265">
        <v>388362.38</v>
      </c>
      <c r="AB28" s="265">
        <v>357252.75</v>
      </c>
      <c r="AC28" s="274">
        <v>540933.04</v>
      </c>
      <c r="AD28" s="267">
        <v>557970.81000000006</v>
      </c>
      <c r="AE28" s="265">
        <v>439862.32</v>
      </c>
      <c r="AF28" s="265">
        <v>497507.5</v>
      </c>
      <c r="AG28" s="265">
        <v>479872.56</v>
      </c>
      <c r="AH28" s="265">
        <v>562336.22</v>
      </c>
      <c r="AI28" s="265">
        <v>553126.25</v>
      </c>
      <c r="AJ28" s="265">
        <v>908482.74</v>
      </c>
      <c r="AK28" s="265">
        <v>470131.4</v>
      </c>
      <c r="AL28" s="265">
        <v>493646.54</v>
      </c>
      <c r="AM28" s="265">
        <v>461302</v>
      </c>
      <c r="AN28" s="265">
        <v>572606.62</v>
      </c>
      <c r="AO28" s="274">
        <v>687280.12</v>
      </c>
      <c r="AP28" s="267">
        <v>859399.26</v>
      </c>
      <c r="AQ28" s="265">
        <v>748979.66</v>
      </c>
      <c r="AR28" s="265">
        <v>885530.67</v>
      </c>
      <c r="AS28" s="265">
        <v>897539.29</v>
      </c>
      <c r="AT28" s="265">
        <v>821495.85</v>
      </c>
      <c r="AU28" s="265">
        <v>791394.86</v>
      </c>
      <c r="AV28" s="265">
        <v>1523741.3</v>
      </c>
      <c r="AW28" s="265">
        <v>830188.01</v>
      </c>
      <c r="AX28" s="265">
        <v>797987.49</v>
      </c>
      <c r="AY28" s="265">
        <v>782374.12</v>
      </c>
      <c r="AZ28" s="265">
        <v>761173.76</v>
      </c>
      <c r="BA28" s="274">
        <v>1350676.98</v>
      </c>
      <c r="BB28" s="267">
        <v>521162.8</v>
      </c>
      <c r="BC28" s="265">
        <v>385920.2</v>
      </c>
      <c r="BD28" s="265">
        <v>435802.98</v>
      </c>
      <c r="BE28" s="265">
        <v>384673.03</v>
      </c>
      <c r="BF28" s="265">
        <v>412112.65</v>
      </c>
      <c r="BG28" s="261">
        <v>481175.49</v>
      </c>
      <c r="BH28" s="261">
        <v>991822.71</v>
      </c>
      <c r="BI28" s="261">
        <v>548093.19999999995</v>
      </c>
      <c r="BJ28" s="261">
        <v>621844.89</v>
      </c>
      <c r="BK28" s="261">
        <v>549899.4</v>
      </c>
      <c r="BL28" s="261">
        <v>489796.86</v>
      </c>
      <c r="BM28" s="263">
        <v>622020.89</v>
      </c>
      <c r="BN28" s="38">
        <v>514347</v>
      </c>
      <c r="BO28" s="68">
        <v>379951.20000000007</v>
      </c>
      <c r="BP28" s="61">
        <v>431542.2699999999</v>
      </c>
      <c r="BQ28" s="61">
        <v>430191.15999999992</v>
      </c>
      <c r="BR28" s="40">
        <v>408374.43999999994</v>
      </c>
      <c r="BS28" s="40">
        <v>394010.43000000063</v>
      </c>
      <c r="BT28" s="40">
        <v>733286.91000000015</v>
      </c>
      <c r="BU28" s="40"/>
      <c r="BV28" s="39"/>
      <c r="BW28" s="39"/>
      <c r="BX28" s="40"/>
      <c r="BY28" s="41"/>
      <c r="BZ28" s="94">
        <v>3008977.62</v>
      </c>
      <c r="CA28" s="95" t="s">
        <v>50</v>
      </c>
      <c r="CB28" s="95">
        <f t="shared" si="0"/>
        <v>282725.7900000005</v>
      </c>
      <c r="CC28" s="95" t="s">
        <v>50</v>
      </c>
      <c r="CD28" s="101" t="s">
        <v>50</v>
      </c>
    </row>
    <row r="29" spans="2:82" ht="42.75" customHeight="1" thickBot="1" x14ac:dyDescent="0.3">
      <c r="B29" s="309"/>
      <c r="C29" s="300"/>
      <c r="D29" s="287"/>
      <c r="E29" s="17" t="s">
        <v>21</v>
      </c>
      <c r="F29" s="268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76"/>
      <c r="R29" s="268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76"/>
      <c r="AD29" s="268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76"/>
      <c r="AP29" s="269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5"/>
      <c r="BB29" s="268"/>
      <c r="BC29" s="266"/>
      <c r="BD29" s="266"/>
      <c r="BE29" s="266"/>
      <c r="BF29" s="266"/>
      <c r="BG29" s="262"/>
      <c r="BH29" s="262"/>
      <c r="BI29" s="262"/>
      <c r="BJ29" s="262"/>
      <c r="BK29" s="262"/>
      <c r="BL29" s="262"/>
      <c r="BM29" s="264"/>
      <c r="BN29" s="46">
        <v>0</v>
      </c>
      <c r="BO29" s="70">
        <v>0</v>
      </c>
      <c r="BP29" s="63">
        <v>4188.57</v>
      </c>
      <c r="BQ29" s="63">
        <v>23226.04</v>
      </c>
      <c r="BR29" s="48">
        <v>0</v>
      </c>
      <c r="BS29" s="48">
        <v>44727.819999999992</v>
      </c>
      <c r="BT29" s="48">
        <v>60189.440000000002</v>
      </c>
      <c r="BU29" s="48"/>
      <c r="BV29" s="47"/>
      <c r="BW29" s="47"/>
      <c r="BX29" s="48"/>
      <c r="BY29" s="49"/>
      <c r="BZ29" s="90">
        <v>0</v>
      </c>
      <c r="CA29" s="91" t="s">
        <v>50</v>
      </c>
      <c r="CB29" s="91">
        <f t="shared" si="0"/>
        <v>132331.87</v>
      </c>
      <c r="CC29" s="91" t="s">
        <v>50</v>
      </c>
      <c r="CD29" s="103" t="s">
        <v>50</v>
      </c>
    </row>
    <row r="30" spans="2:82" ht="28.5" customHeight="1" x14ac:dyDescent="0.25">
      <c r="B30" s="309"/>
      <c r="C30" s="300"/>
      <c r="D30" s="283" t="s">
        <v>22</v>
      </c>
      <c r="E30" s="12" t="s">
        <v>23</v>
      </c>
      <c r="F30" s="26">
        <v>277419.63</v>
      </c>
      <c r="G30" s="27">
        <v>649178.6</v>
      </c>
      <c r="H30" s="28">
        <v>423547.66</v>
      </c>
      <c r="I30" s="28">
        <v>466976.92</v>
      </c>
      <c r="J30" s="28">
        <v>435967.14</v>
      </c>
      <c r="K30" s="28">
        <v>435522.1</v>
      </c>
      <c r="L30" s="28">
        <v>707997.19</v>
      </c>
      <c r="M30" s="28">
        <v>468860.68</v>
      </c>
      <c r="N30" s="27">
        <v>420340.85</v>
      </c>
      <c r="O30" s="27">
        <v>309916.08</v>
      </c>
      <c r="P30" s="28">
        <v>417933.41</v>
      </c>
      <c r="Q30" s="29">
        <v>580211.66</v>
      </c>
      <c r="R30" s="26">
        <v>211870.28</v>
      </c>
      <c r="S30" s="27">
        <v>252719.67</v>
      </c>
      <c r="T30" s="28">
        <v>358935.83</v>
      </c>
      <c r="U30" s="28">
        <v>378281.45</v>
      </c>
      <c r="V30" s="28">
        <v>405552.29</v>
      </c>
      <c r="W30" s="28">
        <v>436442.47999999992</v>
      </c>
      <c r="X30" s="28">
        <v>516082.51</v>
      </c>
      <c r="Y30" s="28">
        <v>361732.05000000005</v>
      </c>
      <c r="Z30" s="27">
        <v>245242.7</v>
      </c>
      <c r="AA30" s="27">
        <v>258284.01</v>
      </c>
      <c r="AB30" s="28">
        <v>281480.88</v>
      </c>
      <c r="AC30" s="29">
        <v>387325.1</v>
      </c>
      <c r="AD30" s="26">
        <v>217947.25</v>
      </c>
      <c r="AE30" s="27">
        <v>278710.98</v>
      </c>
      <c r="AF30" s="28">
        <v>347966.27999999997</v>
      </c>
      <c r="AG30" s="28">
        <v>363624.5</v>
      </c>
      <c r="AH30" s="28">
        <v>404156.26</v>
      </c>
      <c r="AI30" s="28">
        <v>329146.58000000007</v>
      </c>
      <c r="AJ30" s="28">
        <v>541628.35</v>
      </c>
      <c r="AK30" s="28">
        <v>376616.96000000008</v>
      </c>
      <c r="AL30" s="27">
        <v>294418.18000000005</v>
      </c>
      <c r="AM30" s="27">
        <v>310181.26</v>
      </c>
      <c r="AN30" s="28">
        <v>274508.25</v>
      </c>
      <c r="AO30" s="29">
        <v>427356.18</v>
      </c>
      <c r="AP30" s="269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5"/>
      <c r="BB30" s="26">
        <v>348964.89</v>
      </c>
      <c r="BC30" s="27">
        <v>344835.82000000007</v>
      </c>
      <c r="BD30" s="28">
        <v>407443.79000000015</v>
      </c>
      <c r="BE30" s="28">
        <v>529968.20999999973</v>
      </c>
      <c r="BF30" s="28">
        <v>510015.2799999998</v>
      </c>
      <c r="BG30" s="58">
        <v>427701.21</v>
      </c>
      <c r="BH30" s="58">
        <v>705610.39999999991</v>
      </c>
      <c r="BI30" s="58">
        <v>438740.30999999959</v>
      </c>
      <c r="BJ30" s="71">
        <v>383352.99</v>
      </c>
      <c r="BK30" s="71">
        <v>516405.72</v>
      </c>
      <c r="BL30" s="58">
        <v>476863.89</v>
      </c>
      <c r="BM30" s="74">
        <v>636360.80000000005</v>
      </c>
      <c r="BN30" s="26">
        <v>345981.5</v>
      </c>
      <c r="BO30" s="71">
        <v>286492.41000000003</v>
      </c>
      <c r="BP30" s="58">
        <v>424898.81000000017</v>
      </c>
      <c r="BQ30" s="58">
        <v>520558.70999999973</v>
      </c>
      <c r="BR30" s="28">
        <v>522549.35000000033</v>
      </c>
      <c r="BS30" s="28">
        <v>586270.47999999905</v>
      </c>
      <c r="BT30" s="28">
        <v>842133.5</v>
      </c>
      <c r="BU30" s="28"/>
      <c r="BV30" s="27"/>
      <c r="BW30" s="27"/>
      <c r="BX30" s="28"/>
      <c r="BY30" s="29"/>
      <c r="BZ30" s="96">
        <v>2739529.0700000003</v>
      </c>
      <c r="CA30" s="97" t="s">
        <v>50</v>
      </c>
      <c r="CB30" s="97">
        <f t="shared" si="0"/>
        <v>789355.68999999901</v>
      </c>
      <c r="CC30" s="97" t="s">
        <v>50</v>
      </c>
      <c r="CD30" s="104" t="s">
        <v>50</v>
      </c>
    </row>
    <row r="31" spans="2:82" ht="28.5" customHeight="1" thickBot="1" x14ac:dyDescent="0.3">
      <c r="B31" s="310"/>
      <c r="C31" s="301"/>
      <c r="D31" s="284"/>
      <c r="E31" s="13" t="s">
        <v>24</v>
      </c>
      <c r="F31" s="34">
        <v>103114.97</v>
      </c>
      <c r="G31" s="35">
        <v>140912.14000000001</v>
      </c>
      <c r="H31" s="36">
        <v>120632.42</v>
      </c>
      <c r="I31" s="36">
        <v>81951.77</v>
      </c>
      <c r="J31" s="36">
        <v>117216.87</v>
      </c>
      <c r="K31" s="36">
        <v>113248.1</v>
      </c>
      <c r="L31" s="36">
        <v>123273.14</v>
      </c>
      <c r="M31" s="36">
        <v>81770.87</v>
      </c>
      <c r="N31" s="35">
        <v>76638.100000000006</v>
      </c>
      <c r="O31" s="35">
        <v>78074.87</v>
      </c>
      <c r="P31" s="36">
        <v>78243.100000000006</v>
      </c>
      <c r="Q31" s="37">
        <v>154008.17000000001</v>
      </c>
      <c r="R31" s="34">
        <v>69004.990000000005</v>
      </c>
      <c r="S31" s="35">
        <v>105707.77</v>
      </c>
      <c r="T31" s="36">
        <v>151578.01999999999</v>
      </c>
      <c r="U31" s="36">
        <v>106815.85</v>
      </c>
      <c r="V31" s="36">
        <v>105929.12</v>
      </c>
      <c r="W31" s="36">
        <v>109412.51</v>
      </c>
      <c r="X31" s="36">
        <v>111952.82</v>
      </c>
      <c r="Y31" s="36">
        <v>113498.59</v>
      </c>
      <c r="Z31" s="35">
        <v>98198.9</v>
      </c>
      <c r="AA31" s="35">
        <v>92730.02</v>
      </c>
      <c r="AB31" s="36">
        <v>56910.6</v>
      </c>
      <c r="AC31" s="37">
        <v>87728.29</v>
      </c>
      <c r="AD31" s="34">
        <v>70470.490000000005</v>
      </c>
      <c r="AE31" s="35">
        <v>41613.160000000003</v>
      </c>
      <c r="AF31" s="36">
        <v>46950.54</v>
      </c>
      <c r="AG31" s="36">
        <v>45500.9</v>
      </c>
      <c r="AH31" s="36">
        <v>51238.28</v>
      </c>
      <c r="AI31" s="36">
        <v>49529.33</v>
      </c>
      <c r="AJ31" s="36">
        <v>312560.49</v>
      </c>
      <c r="AK31" s="36">
        <v>105800.28</v>
      </c>
      <c r="AL31" s="35">
        <v>154966.39999999999</v>
      </c>
      <c r="AM31" s="35">
        <v>69755.28</v>
      </c>
      <c r="AN31" s="36">
        <v>311482.48</v>
      </c>
      <c r="AO31" s="37">
        <v>1113417.8700000001</v>
      </c>
      <c r="AP31" s="268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76"/>
      <c r="BB31" s="34">
        <v>0</v>
      </c>
      <c r="BC31" s="35">
        <v>0</v>
      </c>
      <c r="BD31" s="36">
        <v>0</v>
      </c>
      <c r="BE31" s="36">
        <v>0</v>
      </c>
      <c r="BF31" s="36">
        <v>465</v>
      </c>
      <c r="BG31" s="60">
        <v>525</v>
      </c>
      <c r="BH31" s="60">
        <v>0</v>
      </c>
      <c r="BI31" s="60">
        <v>0</v>
      </c>
      <c r="BJ31" s="67">
        <v>0</v>
      </c>
      <c r="BK31" s="67">
        <v>0</v>
      </c>
      <c r="BL31" s="60">
        <v>0</v>
      </c>
      <c r="BM31" s="76">
        <v>1224.1999999999998</v>
      </c>
      <c r="BN31" s="34">
        <v>0</v>
      </c>
      <c r="BO31" s="67">
        <v>425.08</v>
      </c>
      <c r="BP31" s="60">
        <v>0</v>
      </c>
      <c r="BQ31" s="60">
        <v>0</v>
      </c>
      <c r="BR31" s="36">
        <v>170.01000000000005</v>
      </c>
      <c r="BS31" s="36">
        <v>0</v>
      </c>
      <c r="BT31" s="36">
        <v>719.99999999999989</v>
      </c>
      <c r="BU31" s="36"/>
      <c r="BV31" s="35"/>
      <c r="BW31" s="35"/>
      <c r="BX31" s="36"/>
      <c r="BY31" s="37"/>
      <c r="BZ31" s="86">
        <v>0</v>
      </c>
      <c r="CA31" s="87" t="s">
        <v>50</v>
      </c>
      <c r="CB31" s="87">
        <f t="shared" si="0"/>
        <v>1315.09</v>
      </c>
      <c r="CC31" s="87" t="s">
        <v>50</v>
      </c>
      <c r="CD31" s="100" t="s">
        <v>50</v>
      </c>
    </row>
    <row r="32" spans="2:82" ht="104.25" customHeight="1" x14ac:dyDescent="0.25">
      <c r="B32" s="253" t="s">
        <v>55</v>
      </c>
      <c r="C32" s="253"/>
      <c r="D32" s="253"/>
      <c r="E32" s="253"/>
      <c r="F32" s="106"/>
      <c r="G32" s="106"/>
      <c r="H32" s="106"/>
      <c r="I32" s="106"/>
      <c r="J32" s="106"/>
      <c r="K32" s="106"/>
      <c r="L32" s="106"/>
      <c r="M32" s="106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</row>
    <row r="34" spans="2:15" ht="18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mergeCells count="331">
    <mergeCell ref="D30:D31"/>
    <mergeCell ref="D9:D11"/>
    <mergeCell ref="E9:E11"/>
    <mergeCell ref="F9:BY9"/>
    <mergeCell ref="B2:E5"/>
    <mergeCell ref="B12:B17"/>
    <mergeCell ref="C12:C17"/>
    <mergeCell ref="D12:D14"/>
    <mergeCell ref="D15:D17"/>
    <mergeCell ref="AP10:BA10"/>
    <mergeCell ref="BB10:BM10"/>
    <mergeCell ref="BN10:BY10"/>
    <mergeCell ref="F10:Q10"/>
    <mergeCell ref="R10:AC10"/>
    <mergeCell ref="AD10:AO10"/>
    <mergeCell ref="F12:F14"/>
    <mergeCell ref="G12:G14"/>
    <mergeCell ref="C18:C27"/>
    <mergeCell ref="C28:C31"/>
    <mergeCell ref="B18:B31"/>
    <mergeCell ref="B9:B11"/>
    <mergeCell ref="C9:C11"/>
    <mergeCell ref="H12:H14"/>
    <mergeCell ref="M12:M14"/>
    <mergeCell ref="L15:L17"/>
    <mergeCell ref="K20:K24"/>
    <mergeCell ref="L20:L24"/>
    <mergeCell ref="M15:M17"/>
    <mergeCell ref="K15:K17"/>
    <mergeCell ref="F20:F24"/>
    <mergeCell ref="G20:G24"/>
    <mergeCell ref="H20:H24"/>
    <mergeCell ref="I20:I24"/>
    <mergeCell ref="J20:J24"/>
    <mergeCell ref="F18:F19"/>
    <mergeCell ref="G18:G19"/>
    <mergeCell ref="L18:L19"/>
    <mergeCell ref="M18:M19"/>
    <mergeCell ref="J12:J14"/>
    <mergeCell ref="K12:K14"/>
    <mergeCell ref="D18:D19"/>
    <mergeCell ref="D20:D24"/>
    <mergeCell ref="D25:D27"/>
    <mergeCell ref="D28:D29"/>
    <mergeCell ref="G15:G17"/>
    <mergeCell ref="H15:H17"/>
    <mergeCell ref="I15:I17"/>
    <mergeCell ref="I12:I14"/>
    <mergeCell ref="J15:J17"/>
    <mergeCell ref="H18:H19"/>
    <mergeCell ref="I18:I19"/>
    <mergeCell ref="J18:J19"/>
    <mergeCell ref="K18:K19"/>
    <mergeCell ref="U25:U27"/>
    <mergeCell ref="V25:V27"/>
    <mergeCell ref="W25:W27"/>
    <mergeCell ref="O20:O24"/>
    <mergeCell ref="L12:L14"/>
    <mergeCell ref="F15:F17"/>
    <mergeCell ref="H28:H29"/>
    <mergeCell ref="I28:I29"/>
    <mergeCell ref="J28:J29"/>
    <mergeCell ref="K28:K29"/>
    <mergeCell ref="L28:L29"/>
    <mergeCell ref="P20:P24"/>
    <mergeCell ref="F25:F27"/>
    <mergeCell ref="G25:G27"/>
    <mergeCell ref="G28:G29"/>
    <mergeCell ref="F28:F29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N15:N17"/>
    <mergeCell ref="M20:M24"/>
    <mergeCell ref="N20:N24"/>
    <mergeCell ref="Q28:Q29"/>
    <mergeCell ref="Q25:Q27"/>
    <mergeCell ref="Q20:Q24"/>
    <mergeCell ref="R12:R14"/>
    <mergeCell ref="R18:R19"/>
    <mergeCell ref="R25:R27"/>
    <mergeCell ref="M28:M29"/>
    <mergeCell ref="N28:N29"/>
    <mergeCell ref="O28:O29"/>
    <mergeCell ref="P28:P29"/>
    <mergeCell ref="P15:P17"/>
    <mergeCell ref="O12:O14"/>
    <mergeCell ref="P12:P14"/>
    <mergeCell ref="O15:O17"/>
    <mergeCell ref="Q12:Q14"/>
    <mergeCell ref="Q15:Q17"/>
    <mergeCell ref="N18:N19"/>
    <mergeCell ref="O18:O19"/>
    <mergeCell ref="P18:P19"/>
    <mergeCell ref="Q18:Q19"/>
    <mergeCell ref="N12:N14"/>
    <mergeCell ref="AC12:AC14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X12:X14"/>
    <mergeCell ref="Y12:Y14"/>
    <mergeCell ref="Z12:Z14"/>
    <mergeCell ref="AA12:AA14"/>
    <mergeCell ref="AB12:AB14"/>
    <mergeCell ref="S12:S14"/>
    <mergeCell ref="T12:T14"/>
    <mergeCell ref="U12:U14"/>
    <mergeCell ref="V12:V14"/>
    <mergeCell ref="W12:W14"/>
    <mergeCell ref="AC18:AC19"/>
    <mergeCell ref="R20:R24"/>
    <mergeCell ref="S20:S24"/>
    <mergeCell ref="T20:T24"/>
    <mergeCell ref="U20:U24"/>
    <mergeCell ref="V20:V24"/>
    <mergeCell ref="W20:W24"/>
    <mergeCell ref="X20:X24"/>
    <mergeCell ref="Y20:Y24"/>
    <mergeCell ref="Z20:Z24"/>
    <mergeCell ref="AA20:AA24"/>
    <mergeCell ref="AB20:AB24"/>
    <mergeCell ref="AC20:AC24"/>
    <mergeCell ref="X18:X19"/>
    <mergeCell ref="Y18:Y19"/>
    <mergeCell ref="Z18:Z19"/>
    <mergeCell ref="AA18:AA19"/>
    <mergeCell ref="AB18:AB19"/>
    <mergeCell ref="S18:S19"/>
    <mergeCell ref="T18:T19"/>
    <mergeCell ref="U18:U19"/>
    <mergeCell ref="V18:V19"/>
    <mergeCell ref="W18:W19"/>
    <mergeCell ref="AD12:AD14"/>
    <mergeCell ref="AE12:AE14"/>
    <mergeCell ref="AF12:AF14"/>
    <mergeCell ref="AG12:AG14"/>
    <mergeCell ref="AC25:AC27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X25:X27"/>
    <mergeCell ref="Y25:Y27"/>
    <mergeCell ref="Z25:Z27"/>
    <mergeCell ref="AA25:AA27"/>
    <mergeCell ref="AB25:AB27"/>
    <mergeCell ref="S25:S27"/>
    <mergeCell ref="T25:T27"/>
    <mergeCell ref="AI15:AI17"/>
    <mergeCell ref="AJ15:AJ17"/>
    <mergeCell ref="AK15:AK17"/>
    <mergeCell ref="AL15:AL17"/>
    <mergeCell ref="AH12:AH14"/>
    <mergeCell ref="AI12:AI14"/>
    <mergeCell ref="AJ12:AJ14"/>
    <mergeCell ref="AK12:AK14"/>
    <mergeCell ref="AL12:AL14"/>
    <mergeCell ref="AD18:AD19"/>
    <mergeCell ref="AE18:AE19"/>
    <mergeCell ref="AF18:AF19"/>
    <mergeCell ref="AG18:AG19"/>
    <mergeCell ref="AD15:AD17"/>
    <mergeCell ref="AE15:AE17"/>
    <mergeCell ref="AF15:AF17"/>
    <mergeCell ref="AG15:AG17"/>
    <mergeCell ref="AH15:AH17"/>
    <mergeCell ref="AD20:AD24"/>
    <mergeCell ref="AE20:AE24"/>
    <mergeCell ref="AF20:AF24"/>
    <mergeCell ref="AG20:AG24"/>
    <mergeCell ref="AH20:AH24"/>
    <mergeCell ref="AI20:AI24"/>
    <mergeCell ref="AJ20:AJ24"/>
    <mergeCell ref="AK20:AK24"/>
    <mergeCell ref="AL20:AL24"/>
    <mergeCell ref="AD25:AD27"/>
    <mergeCell ref="AE25:AE27"/>
    <mergeCell ref="AF25:AF27"/>
    <mergeCell ref="AG25:AG27"/>
    <mergeCell ref="AD28:AD29"/>
    <mergeCell ref="AE28:AE29"/>
    <mergeCell ref="AF28:AF29"/>
    <mergeCell ref="AG28:AG29"/>
    <mergeCell ref="AH28:AH29"/>
    <mergeCell ref="AU18:AU19"/>
    <mergeCell ref="AP18:AP19"/>
    <mergeCell ref="AQ25:AQ27"/>
    <mergeCell ref="AM28:AM29"/>
    <mergeCell ref="AN28:AN29"/>
    <mergeCell ref="AO28:AO29"/>
    <mergeCell ref="AH25:AH27"/>
    <mergeCell ref="AI25:AI27"/>
    <mergeCell ref="AJ25:AJ27"/>
    <mergeCell ref="AK25:AK27"/>
    <mergeCell ref="AL25:AL27"/>
    <mergeCell ref="AI28:AI29"/>
    <mergeCell ref="AJ28:AJ29"/>
    <mergeCell ref="AK28:AK29"/>
    <mergeCell ref="AL28:AL29"/>
    <mergeCell ref="AH18:AH19"/>
    <mergeCell ref="AI18:AI19"/>
    <mergeCell ref="AJ18:AJ19"/>
    <mergeCell ref="AK18:AK19"/>
    <mergeCell ref="AL18:AL19"/>
    <mergeCell ref="AM25:AM27"/>
    <mergeCell ref="AN25:AN27"/>
    <mergeCell ref="AO25:AO27"/>
    <mergeCell ref="AM20:AM24"/>
    <mergeCell ref="AM12:AM14"/>
    <mergeCell ref="AN12:AN14"/>
    <mergeCell ref="AO12:AO14"/>
    <mergeCell ref="AM15:AM17"/>
    <mergeCell ref="AN15:AN17"/>
    <mergeCell ref="AO15:AO17"/>
    <mergeCell ref="AR18:AR19"/>
    <mergeCell ref="AS18:AS19"/>
    <mergeCell ref="AT18:AT19"/>
    <mergeCell ref="AM18:AM19"/>
    <mergeCell ref="AN18:AN19"/>
    <mergeCell ref="AO18:AO19"/>
    <mergeCell ref="AQ18:AQ19"/>
    <mergeCell ref="AN20:AN24"/>
    <mergeCell ref="AO20:AO24"/>
    <mergeCell ref="BA12:BA14"/>
    <mergeCell ref="AP15:AP17"/>
    <mergeCell ref="AQ15:AQ17"/>
    <mergeCell ref="AR15:AR17"/>
    <mergeCell ref="AS15:AS17"/>
    <mergeCell ref="AT15:AT17"/>
    <mergeCell ref="AU15:AU17"/>
    <mergeCell ref="AV15:AV17"/>
    <mergeCell ref="AW15:AW17"/>
    <mergeCell ref="AX15:AX17"/>
    <mergeCell ref="AY15:AY17"/>
    <mergeCell ref="AZ15:AZ17"/>
    <mergeCell ref="BA15:BA17"/>
    <mergeCell ref="AV12:AV14"/>
    <mergeCell ref="AW12:AW14"/>
    <mergeCell ref="AX12:AX14"/>
    <mergeCell ref="AY12:AY14"/>
    <mergeCell ref="AZ12:AZ14"/>
    <mergeCell ref="AQ12:AQ14"/>
    <mergeCell ref="AR12:AR14"/>
    <mergeCell ref="AS12:AS14"/>
    <mergeCell ref="AT12:AT14"/>
    <mergeCell ref="AU12:AU14"/>
    <mergeCell ref="AP12:AP14"/>
    <mergeCell ref="AR25:AR27"/>
    <mergeCell ref="AS25:AS27"/>
    <mergeCell ref="AT25:AT27"/>
    <mergeCell ref="AU25:AU27"/>
    <mergeCell ref="BA18:BA19"/>
    <mergeCell ref="AP20:AP24"/>
    <mergeCell ref="AQ20:AQ24"/>
    <mergeCell ref="AR20:AR24"/>
    <mergeCell ref="AS20:AS24"/>
    <mergeCell ref="AT20:AT24"/>
    <mergeCell ref="AU20:AU24"/>
    <mergeCell ref="AV20:AV24"/>
    <mergeCell ref="AW20:AW24"/>
    <mergeCell ref="AX20:AX24"/>
    <mergeCell ref="AY20:AY24"/>
    <mergeCell ref="AZ20:AZ24"/>
    <mergeCell ref="BA20:BA24"/>
    <mergeCell ref="AV18:AV19"/>
    <mergeCell ref="AW18:AW19"/>
    <mergeCell ref="AX18:AX19"/>
    <mergeCell ref="AY18:AY19"/>
    <mergeCell ref="AZ18:AZ19"/>
    <mergeCell ref="AP25:AP27"/>
    <mergeCell ref="AU28:AU31"/>
    <mergeCell ref="AV28:AV31"/>
    <mergeCell ref="AW28:AW31"/>
    <mergeCell ref="AX28:AX31"/>
    <mergeCell ref="AY28:AY31"/>
    <mergeCell ref="AZ28:AZ31"/>
    <mergeCell ref="BA28:BA31"/>
    <mergeCell ref="BA25:BA27"/>
    <mergeCell ref="AV25:AV27"/>
    <mergeCell ref="AW25:AW27"/>
    <mergeCell ref="AX25:AX27"/>
    <mergeCell ref="AY25:AY27"/>
    <mergeCell ref="AZ25:AZ27"/>
    <mergeCell ref="B32:E32"/>
    <mergeCell ref="BZ9:CC9"/>
    <mergeCell ref="CC10:CC11"/>
    <mergeCell ref="CB10:CB11"/>
    <mergeCell ref="CA10:CA11"/>
    <mergeCell ref="BZ10:BZ11"/>
    <mergeCell ref="CD9:CD11"/>
    <mergeCell ref="BL28:BL29"/>
    <mergeCell ref="BM28:BM29"/>
    <mergeCell ref="BG28:BG29"/>
    <mergeCell ref="BH28:BH29"/>
    <mergeCell ref="BI28:BI29"/>
    <mergeCell ref="BJ28:BJ29"/>
    <mergeCell ref="BK28:BK29"/>
    <mergeCell ref="BD28:BD29"/>
    <mergeCell ref="BC28:BC29"/>
    <mergeCell ref="BB28:BB29"/>
    <mergeCell ref="BE28:BE29"/>
    <mergeCell ref="BF28:BF29"/>
    <mergeCell ref="AP28:AP31"/>
    <mergeCell ref="AQ28:AQ31"/>
    <mergeCell ref="AR28:AR31"/>
    <mergeCell ref="AS28:AS31"/>
    <mergeCell ref="AT28:AT31"/>
  </mergeCells>
  <pageMargins left="0.70866141732283472" right="0.70866141732283472" top="0.74803149606299213" bottom="0.74803149606299213" header="0.31496062992125984" footer="0.31496062992125984"/>
  <pageSetup paperSize="173" scale="76" fitToWidth="0" orientation="landscape" r:id="rId1"/>
  <ignoredErrors>
    <ignoredError sqref="CB12:CB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Ejecución Financiera 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Leonor Franco</dc:creator>
  <cp:lastModifiedBy>Oscar Enrique Palencia Tejada</cp:lastModifiedBy>
  <cp:lastPrinted>2018-04-10T18:36:16Z</cp:lastPrinted>
  <dcterms:created xsi:type="dcterms:W3CDTF">2017-05-03T22:32:35Z</dcterms:created>
  <dcterms:modified xsi:type="dcterms:W3CDTF">2022-01-17T16:33:21Z</dcterms:modified>
</cp:coreProperties>
</file>